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DGET\ДЗО\ЗТФ\раскрытие информации\2017 год\По приказу № 159_1\"/>
    </mc:Choice>
  </mc:AlternateContent>
  <bookViews>
    <workbookView xWindow="14670" yWindow="225" windowWidth="13725" windowHeight="13680" firstSheet="1" activeTab="1"/>
  </bookViews>
  <sheets>
    <sheet name="Cognos_Office_Connection_Cache" sheetId="2" state="veryHidden" r:id="rId1"/>
    <sheet name="Лист3" sheetId="3" r:id="rId2"/>
  </sheets>
  <definedNames>
    <definedName name="ID" localSheetId="0" hidden="1">"4a6af21d-3d0c-45d5-ac35-16973bf9432a"</definedName>
    <definedName name="ID" localSheetId="1" hidden="1">"482bc8eb-e44b-4276-b1e9-ad0adfec5cbc"</definedName>
    <definedName name="_xlnm.Print_Area" localSheetId="1">Лист3!$A$1:$E$65</definedName>
  </definedNames>
  <calcPr calcId="152511"/>
</workbook>
</file>

<file path=xl/calcChain.xml><?xml version="1.0" encoding="utf-8"?>
<calcChain xmlns="http://schemas.openxmlformats.org/spreadsheetml/2006/main">
  <c r="C55" i="3" l="1"/>
  <c r="C50" i="3" s="1"/>
  <c r="D50" i="3" s="1"/>
  <c r="C44" i="3"/>
  <c r="C26" i="3"/>
  <c r="C35" i="3"/>
  <c r="C34" i="3"/>
  <c r="C33" i="3" s="1"/>
  <c r="D29" i="3"/>
  <c r="E29" i="3"/>
  <c r="E62" i="3"/>
  <c r="D62" i="3"/>
  <c r="E61" i="3"/>
  <c r="D61" i="3"/>
  <c r="E60" i="3"/>
  <c r="D60" i="3"/>
  <c r="E59" i="3"/>
  <c r="D59" i="3"/>
  <c r="E58" i="3"/>
  <c r="D58" i="3"/>
  <c r="E57" i="3"/>
  <c r="D57" i="3"/>
  <c r="E55" i="3"/>
  <c r="D55" i="3"/>
  <c r="E54" i="3"/>
  <c r="D54" i="3"/>
  <c r="E53" i="3"/>
  <c r="D53" i="3"/>
  <c r="E52" i="3"/>
  <c r="D52" i="3"/>
  <c r="E51" i="3"/>
  <c r="D51" i="3"/>
  <c r="B50" i="3"/>
  <c r="B49" i="3"/>
  <c r="E49" i="3"/>
  <c r="D49" i="3"/>
  <c r="B48" i="3"/>
  <c r="E48" i="3"/>
  <c r="D48" i="3"/>
  <c r="E47" i="3"/>
  <c r="D47" i="3"/>
  <c r="E46" i="3"/>
  <c r="D46" i="3"/>
  <c r="E45" i="3"/>
  <c r="D45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2" i="3"/>
  <c r="D32" i="3"/>
  <c r="E31" i="3"/>
  <c r="D31" i="3"/>
  <c r="E30" i="3"/>
  <c r="D30" i="3"/>
  <c r="E28" i="3"/>
  <c r="D28" i="3"/>
  <c r="E27" i="3"/>
  <c r="D27" i="3"/>
  <c r="E26" i="3"/>
  <c r="D26" i="3"/>
  <c r="E23" i="3"/>
  <c r="D23" i="3"/>
  <c r="E22" i="3"/>
  <c r="D22" i="3"/>
  <c r="B14" i="3"/>
  <c r="B19" i="3"/>
  <c r="E19" i="3"/>
  <c r="C25" i="3"/>
  <c r="C24" i="3" s="1"/>
  <c r="B56" i="3"/>
  <c r="E56" i="3" s="1"/>
  <c r="D56" i="3"/>
  <c r="B35" i="3"/>
  <c r="B34" i="3" s="1"/>
  <c r="B25" i="3"/>
  <c r="B24" i="3"/>
  <c r="D25" i="3"/>
  <c r="B44" i="3"/>
  <c r="E44" i="3" s="1"/>
  <c r="E17" i="3"/>
  <c r="D17" i="3"/>
  <c r="E16" i="3"/>
  <c r="D16" i="3"/>
  <c r="C14" i="3"/>
  <c r="C19" i="3"/>
  <c r="C15" i="3"/>
  <c r="B15" i="3"/>
  <c r="B20" i="3"/>
  <c r="E12" i="3"/>
  <c r="D12" i="3"/>
  <c r="E11" i="3"/>
  <c r="D11" i="3"/>
  <c r="E9" i="3"/>
  <c r="D9" i="3"/>
  <c r="E8" i="3"/>
  <c r="D8" i="3"/>
  <c r="C10" i="3"/>
  <c r="B10" i="3"/>
  <c r="C7" i="3"/>
  <c r="B7" i="3"/>
  <c r="D19" i="3"/>
  <c r="C64" i="3"/>
  <c r="E14" i="3"/>
  <c r="D15" i="3"/>
  <c r="C20" i="3"/>
  <c r="E10" i="3"/>
  <c r="E15" i="3"/>
  <c r="D14" i="3"/>
  <c r="D10" i="3"/>
  <c r="C13" i="3"/>
  <c r="C18" i="3"/>
  <c r="B13" i="3"/>
  <c r="D7" i="3"/>
  <c r="E7" i="3"/>
  <c r="D13" i="3"/>
  <c r="E20" i="3"/>
  <c r="D20" i="3"/>
  <c r="E13" i="3"/>
  <c r="B18" i="3"/>
  <c r="E18" i="3"/>
  <c r="D18" i="3"/>
  <c r="E50" i="3" l="1"/>
  <c r="D44" i="3"/>
  <c r="D34" i="3"/>
  <c r="E34" i="3"/>
  <c r="B33" i="3"/>
  <c r="D24" i="3"/>
  <c r="C21" i="3"/>
  <c r="E24" i="3"/>
  <c r="D33" i="3"/>
  <c r="B64" i="3"/>
  <c r="E64" i="3" s="1"/>
  <c r="E25" i="3"/>
  <c r="E35" i="3"/>
  <c r="D35" i="3"/>
  <c r="D64" i="3" l="1"/>
  <c r="E33" i="3"/>
  <c r="B21" i="3"/>
  <c r="D21" i="3"/>
  <c r="C63" i="3"/>
  <c r="C65" i="3"/>
  <c r="E21" i="3" l="1"/>
  <c r="B63" i="3"/>
  <c r="E63" i="3" s="1"/>
  <c r="B65" i="3"/>
  <c r="E65" i="3" s="1"/>
  <c r="D65" i="3"/>
  <c r="D63" i="3" l="1"/>
</calcChain>
</file>

<file path=xl/sharedStrings.xml><?xml version="1.0" encoding="utf-8"?>
<sst xmlns="http://schemas.openxmlformats.org/spreadsheetml/2006/main" count="68" uniqueCount="58">
  <si>
    <t xml:space="preserve">Динамика финансово-экономических показателей Заполярного транспортного филиала </t>
  </si>
  <si>
    <t>млн. руб.</t>
  </si>
  <si>
    <t>отклонение</t>
  </si>
  <si>
    <t xml:space="preserve"> + / - </t>
  </si>
  <si>
    <t>%</t>
  </si>
  <si>
    <t>Внутрихозяйственные операции за обработку собственных грузов</t>
  </si>
  <si>
    <t>Выручка от реализации услуг сторонним клиентам</t>
  </si>
  <si>
    <t>Себестоимость переработки собственных грузов</t>
  </si>
  <si>
    <t>Себестоимость реализованных услуг сторонним клиентам</t>
  </si>
  <si>
    <t>в т.ч. от переработки собственных грузов</t>
  </si>
  <si>
    <t>от реализации услуг сторонним клиентам</t>
  </si>
  <si>
    <t>2016г. Факт</t>
  </si>
  <si>
    <t>2017г. План</t>
  </si>
  <si>
    <t>Выручка от реализации</t>
  </si>
  <si>
    <t>Себестоимость реализации</t>
  </si>
  <si>
    <t>Валовая прибыль</t>
  </si>
  <si>
    <t>Управленческие расходы</t>
  </si>
  <si>
    <t>Коммерческие расходы</t>
  </si>
  <si>
    <t>Прибыль/убыток от продаж</t>
  </si>
  <si>
    <t>Прочие доходы и расходы</t>
  </si>
  <si>
    <t>Проценты к получению</t>
  </si>
  <si>
    <t>Проценты к уплате</t>
  </si>
  <si>
    <t>Прочие операционные доходы</t>
  </si>
  <si>
    <t>6301 Доходы от реализации ТМЦ</t>
  </si>
  <si>
    <t>6302 Доходы от реализации внеоб.активов</t>
  </si>
  <si>
    <t>6310 Восстановление резерва по сомнительным долгам</t>
  </si>
  <si>
    <t>6314 Восстановление резерва под обесценение ТМЦ</t>
  </si>
  <si>
    <t>6318 Восстановление  резерва под снижение стоимости объектов НЗС</t>
  </si>
  <si>
    <t>Прочие операционные расходы</t>
  </si>
  <si>
    <t>7501 Расходы по реализации ТМЦ</t>
  </si>
  <si>
    <t>7502 Расходы по реализ. внеоборотных активов</t>
  </si>
  <si>
    <t>7510 Отчисления в резерв по сомнительным долгам</t>
  </si>
  <si>
    <t>7599 Прочие операционные расходы</t>
  </si>
  <si>
    <t>7509 Расходы, связанные со сдачей имущества в аренду</t>
  </si>
  <si>
    <t>7514 Отчисления под обесценение ТМЦ</t>
  </si>
  <si>
    <t>7517 Отчисления под снижение стоимости объектов НЗС</t>
  </si>
  <si>
    <t>7521 Расходы по резервам под обесценение основных средств</t>
  </si>
  <si>
    <t>Внереализационные доходы</t>
  </si>
  <si>
    <t>6403 Положительные курсовые разницы</t>
  </si>
  <si>
    <t>6405 Штрафы, пени, неустойки</t>
  </si>
  <si>
    <t>6400 Внереализационные доходы</t>
  </si>
  <si>
    <t>Внереализационные расходы</t>
  </si>
  <si>
    <t>7604 Потери и недостачи мат.ценностей</t>
  </si>
  <si>
    <t>7606 Убытки прошлых лет</t>
  </si>
  <si>
    <t>7607 Возмещение причиненных убытков</t>
  </si>
  <si>
    <t>7608 Штрафы, пени, неустойки</t>
  </si>
  <si>
    <t>7699 Прочие внереализационные расходы</t>
  </si>
  <si>
    <t>7602 Соц. и компенсац. выплаты и программы</t>
  </si>
  <si>
    <t>7603 Расходы на благотворительность</t>
  </si>
  <si>
    <t>7605 Убытки по содержанию объектов соцсферы</t>
  </si>
  <si>
    <t>7611 Расходы на ликвидацию выводимых ОС</t>
  </si>
  <si>
    <t>7610 Отрицательные курсовые разницы</t>
  </si>
  <si>
    <t>Прибыль/убыток до налогообложения</t>
  </si>
  <si>
    <t xml:space="preserve"> - сторонним клиентам</t>
  </si>
  <si>
    <t xml:space="preserve"> - стурктуркам ЗФ </t>
  </si>
  <si>
    <t>6309 Прочие операционные доходы</t>
  </si>
  <si>
    <t xml:space="preserve">Наименование </t>
  </si>
  <si>
    <t>ПАО "ГМК "Норильский никель" за 2016-2017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</si>
</sst>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8"/>
      <color indexed="12"/>
      <name val="Calibri"/>
      <family val="2"/>
      <charset val="204"/>
      <scheme val="minor"/>
    </font>
    <font>
      <b/>
      <sz val="11"/>
      <color rgb="FF329664"/>
      <name val="Calibri"/>
      <family val="2"/>
      <charset val="204"/>
      <scheme val="minor"/>
    </font>
    <font>
      <b/>
      <sz val="11"/>
      <color rgb="FF0000C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5" fillId="0" borderId="1">
      <alignment horizontal="right" vertical="center"/>
    </xf>
    <xf numFmtId="0" fontId="1" fillId="2" borderId="1">
      <alignment horizontal="center" vertical="center"/>
    </xf>
    <xf numFmtId="0" fontId="5" fillId="0" borderId="1">
      <alignment horizontal="right" vertical="center"/>
    </xf>
    <xf numFmtId="0" fontId="1" fillId="2" borderId="1">
      <alignment horizontal="left" vertical="center"/>
    </xf>
    <xf numFmtId="0" fontId="1" fillId="2" borderId="1">
      <alignment horizontal="center" vertical="center"/>
    </xf>
    <xf numFmtId="0" fontId="6" fillId="2" borderId="1">
      <alignment horizontal="center" vertical="center"/>
    </xf>
    <xf numFmtId="0" fontId="5" fillId="3" borderId="1"/>
    <xf numFmtId="0" fontId="1" fillId="0" borderId="1">
      <alignment horizontal="left" vertical="top"/>
    </xf>
    <xf numFmtId="0" fontId="1" fillId="4" borderId="1"/>
    <xf numFmtId="0" fontId="1" fillId="0" borderId="1">
      <alignment horizontal="left" vertical="center"/>
    </xf>
    <xf numFmtId="0" fontId="5" fillId="5" borderId="1"/>
    <xf numFmtId="0" fontId="5" fillId="0" borderId="1">
      <alignment horizontal="right" vertical="center"/>
    </xf>
    <xf numFmtId="0" fontId="5" fillId="6" borderId="1">
      <alignment horizontal="right" vertical="center"/>
    </xf>
    <xf numFmtId="0" fontId="5" fillId="0" borderId="1">
      <alignment horizontal="center" vertical="center"/>
    </xf>
    <xf numFmtId="0" fontId="6" fillId="7" borderId="1"/>
    <xf numFmtId="0" fontId="6" fillId="8" borderId="1"/>
    <xf numFmtId="0" fontId="6" fillId="0" borderId="1">
      <alignment horizontal="center" vertical="center" wrapText="1"/>
    </xf>
    <xf numFmtId="0" fontId="7" fillId="2" borderId="1">
      <alignment horizontal="left" vertical="center" indent="1"/>
    </xf>
    <xf numFmtId="0" fontId="8" fillId="0" borderId="1"/>
    <xf numFmtId="0" fontId="1" fillId="2" borderId="1">
      <alignment horizontal="left" vertical="center"/>
    </xf>
    <xf numFmtId="0" fontId="6" fillId="2" borderId="1">
      <alignment horizontal="center" vertical="center"/>
    </xf>
    <xf numFmtId="0" fontId="2" fillId="7" borderId="1">
      <alignment horizontal="center" vertical="center"/>
    </xf>
    <xf numFmtId="0" fontId="2" fillId="8" borderId="1">
      <alignment horizontal="center" vertical="center"/>
    </xf>
    <xf numFmtId="0" fontId="2" fillId="7" borderId="1">
      <alignment horizontal="left" vertical="center"/>
    </xf>
    <xf numFmtId="0" fontId="2" fillId="8" borderId="1">
      <alignment horizontal="left" vertical="center"/>
    </xf>
    <xf numFmtId="0" fontId="9" fillId="0" borderId="1"/>
  </cellStyleXfs>
  <cellXfs count="23">
    <xf numFmtId="0" fontId="0" fillId="0" borderId="0" xfId="0"/>
    <xf numFmtId="0" fontId="4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49" fontId="2" fillId="8" borderId="1" xfId="25" applyNumberFormat="1" applyAlignment="1">
      <alignment horizontal="left" vertical="center" indent="1"/>
    </xf>
    <xf numFmtId="49" fontId="2" fillId="8" borderId="1" xfId="25" applyNumberFormat="1" applyAlignment="1">
      <alignment horizontal="left" vertical="center" indent="2"/>
    </xf>
    <xf numFmtId="49" fontId="1" fillId="2" borderId="1" xfId="20" applyNumberFormat="1" applyAlignment="1">
      <alignment horizontal="left" vertical="center" indent="3"/>
    </xf>
    <xf numFmtId="0" fontId="3" fillId="0" borderId="0" xfId="0" applyFont="1" applyAlignment="1">
      <alignment horizontal="center"/>
    </xf>
    <xf numFmtId="49" fontId="0" fillId="2" borderId="1" xfId="20" applyNumberFormat="1" applyFont="1" applyAlignment="1">
      <alignment horizontal="left" vertical="center" indent="3"/>
    </xf>
    <xf numFmtId="164" fontId="0" fillId="0" borderId="1" xfId="0" applyNumberFormat="1" applyBorder="1"/>
    <xf numFmtId="4" fontId="0" fillId="0" borderId="1" xfId="0" applyNumberFormat="1" applyBorder="1"/>
    <xf numFmtId="4" fontId="11" fillId="0" borderId="1" xfId="0" applyNumberFormat="1" applyFont="1" applyBorder="1"/>
    <xf numFmtId="4" fontId="10" fillId="0" borderId="1" xfId="0" applyNumberFormat="1" applyFont="1" applyBorder="1"/>
    <xf numFmtId="0" fontId="0" fillId="9" borderId="0" xfId="0" applyFill="1"/>
    <xf numFmtId="0" fontId="0" fillId="10" borderId="0" xfId="0" applyFill="1"/>
    <xf numFmtId="4" fontId="2" fillId="0" borderId="1" xfId="0" applyNumberFormat="1" applyFont="1" applyBorder="1"/>
    <xf numFmtId="164" fontId="2" fillId="0" borderId="1" xfId="0" applyNumberFormat="1" applyFont="1" applyBorder="1"/>
    <xf numFmtId="49" fontId="2" fillId="0" borderId="0" xfId="25" applyNumberFormat="1" applyFill="1" applyBorder="1" applyAlignment="1">
      <alignment horizontal="left" vertical="center" indent="1"/>
    </xf>
    <xf numFmtId="4" fontId="0" fillId="0" borderId="0" xfId="0" applyNumberFormat="1" applyFill="1"/>
    <xf numFmtId="0" fontId="0" fillId="0" borderId="0" xfId="0" applyFill="1"/>
    <xf numFmtId="164" fontId="11" fillId="0" borderId="1" xfId="0" applyNumberFormat="1" applyFont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7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Differs From Base - IBM Cognos" xfId="7"/>
    <cellStyle name="Group Name - IBM Cognos" xfId="8"/>
    <cellStyle name="Hold Values - IBM Cognos" xfId="9"/>
    <cellStyle name="List Name - IBM Cognos" xfId="10"/>
    <cellStyle name="Locked - IBM Cognos" xfId="11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6"/>
    <cellStyle name="Measure Template - IBM Cognos" xfId="17"/>
    <cellStyle name="More - IBM Cognos" xfId="18"/>
    <cellStyle name="Pending Change - IBM Cognos" xfId="19"/>
    <cellStyle name="Row Name - IBM Cognos" xfId="20"/>
    <cellStyle name="Row Template - IBM Cognos" xfId="21"/>
    <cellStyle name="Summary Column Name - IBM Cognos" xfId="22"/>
    <cellStyle name="Summary Column Name TM1 - IBM Cognos" xfId="23"/>
    <cellStyle name="Summary Row Name - IBM Cognos" xfId="24"/>
    <cellStyle name="Summary Row Name TM1 - IBM Cognos" xfId="25"/>
    <cellStyle name="Unsaved Change - IBM Cognos" xfId="26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LastTupleSet_COR_Mapping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zoomScale="6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8" sqref="H8"/>
    </sheetView>
  </sheetViews>
  <sheetFormatPr defaultRowHeight="15" outlineLevelRow="1" x14ac:dyDescent="0.25"/>
  <cols>
    <col min="1" max="1" width="64.42578125" customWidth="1"/>
    <col min="2" max="2" width="10.5703125" bestFit="1" customWidth="1"/>
    <col min="3" max="3" width="10.28515625" customWidth="1"/>
  </cols>
  <sheetData>
    <row r="1" spans="1:7" ht="15.75" x14ac:dyDescent="0.25">
      <c r="A1" s="21" t="s">
        <v>0</v>
      </c>
      <c r="B1" s="21"/>
      <c r="C1" s="21"/>
      <c r="D1" s="21"/>
      <c r="E1" s="21"/>
      <c r="F1" s="22"/>
      <c r="G1" s="22"/>
    </row>
    <row r="2" spans="1:7" ht="15.75" customHeight="1" x14ac:dyDescent="0.25">
      <c r="A2" s="21" t="s">
        <v>57</v>
      </c>
      <c r="B2" s="21"/>
      <c r="C2" s="21"/>
      <c r="D2" s="21"/>
      <c r="E2" s="21"/>
      <c r="F2" s="21"/>
      <c r="G2" s="21"/>
    </row>
    <row r="3" spans="1:7" ht="15.75" customHeight="1" x14ac:dyDescent="0.25">
      <c r="A3" s="6"/>
      <c r="B3" s="6"/>
      <c r="C3" s="6"/>
      <c r="D3" s="6"/>
      <c r="E3" s="6"/>
      <c r="F3" s="6"/>
      <c r="G3" s="6"/>
    </row>
    <row r="4" spans="1:7" ht="15.75" customHeight="1" x14ac:dyDescent="0.25">
      <c r="A4" s="6"/>
      <c r="B4" s="6"/>
      <c r="C4" s="6"/>
      <c r="D4" s="1" t="s">
        <v>1</v>
      </c>
      <c r="F4" s="6"/>
      <c r="G4" s="6"/>
    </row>
    <row r="5" spans="1:7" x14ac:dyDescent="0.25">
      <c r="A5" s="20" t="s">
        <v>56</v>
      </c>
      <c r="B5" s="20" t="s">
        <v>11</v>
      </c>
      <c r="C5" s="20" t="s">
        <v>12</v>
      </c>
      <c r="D5" s="20" t="s">
        <v>2</v>
      </c>
      <c r="E5" s="20"/>
      <c r="F5" s="12"/>
    </row>
    <row r="6" spans="1:7" x14ac:dyDescent="0.25">
      <c r="A6" s="20"/>
      <c r="B6" s="20"/>
      <c r="C6" s="20"/>
      <c r="D6" s="2" t="s">
        <v>3</v>
      </c>
      <c r="E6" s="2" t="s">
        <v>4</v>
      </c>
      <c r="F6" s="13"/>
    </row>
    <row r="7" spans="1:7" x14ac:dyDescent="0.25">
      <c r="A7" s="3" t="s">
        <v>13</v>
      </c>
      <c r="B7" s="9">
        <f>SUM(B8:B9)</f>
        <v>3609.9424197841763</v>
      </c>
      <c r="C7" s="9">
        <f>SUM(C8:C9)</f>
        <v>3710.0890110433847</v>
      </c>
      <c r="D7" s="9">
        <f>C7-B7</f>
        <v>100.14659125920844</v>
      </c>
      <c r="E7" s="8">
        <f>IF(B7&lt;&gt;0,C7/B7,0)*100</f>
        <v>102.77418805104364</v>
      </c>
    </row>
    <row r="8" spans="1:7" x14ac:dyDescent="0.25">
      <c r="A8" s="4" t="s">
        <v>5</v>
      </c>
      <c r="B8" s="9">
        <v>2942.1075300000002</v>
      </c>
      <c r="C8" s="9">
        <v>3120.8230723213846</v>
      </c>
      <c r="D8" s="9">
        <f t="shared" ref="D8:D13" si="0">C8-B8</f>
        <v>178.71554232138442</v>
      </c>
      <c r="E8" s="8">
        <f t="shared" ref="E8:E13" si="1">IF(B8&lt;&gt;0,C8/B8,0)*100</f>
        <v>106.07440552389956</v>
      </c>
    </row>
    <row r="9" spans="1:7" x14ac:dyDescent="0.25">
      <c r="A9" s="4" t="s">
        <v>6</v>
      </c>
      <c r="B9" s="10">
        <v>667.83488978417631</v>
      </c>
      <c r="C9" s="10">
        <v>589.2659387220001</v>
      </c>
      <c r="D9" s="10">
        <f t="shared" si="0"/>
        <v>-78.568951062176211</v>
      </c>
      <c r="E9" s="19">
        <f t="shared" si="1"/>
        <v>88.235273079612938</v>
      </c>
    </row>
    <row r="10" spans="1:7" x14ac:dyDescent="0.25">
      <c r="A10" s="3" t="s">
        <v>14</v>
      </c>
      <c r="B10" s="9">
        <f>B11+B12</f>
        <v>3539.4362999999998</v>
      </c>
      <c r="C10" s="9">
        <f>C11+C12</f>
        <v>3655.3375999999998</v>
      </c>
      <c r="D10" s="9">
        <f t="shared" si="0"/>
        <v>115.90129999999999</v>
      </c>
      <c r="E10" s="8">
        <f t="shared" si="1"/>
        <v>103.27456945615887</v>
      </c>
    </row>
    <row r="11" spans="1:7" x14ac:dyDescent="0.25">
      <c r="A11" s="4" t="s">
        <v>7</v>
      </c>
      <c r="B11" s="9">
        <v>2942.1075299999998</v>
      </c>
      <c r="C11" s="9">
        <v>3120.8230699999999</v>
      </c>
      <c r="D11" s="9">
        <f t="shared" si="0"/>
        <v>178.71554000000015</v>
      </c>
      <c r="E11" s="8">
        <f t="shared" si="1"/>
        <v>106.07440544499747</v>
      </c>
    </row>
    <row r="12" spans="1:7" x14ac:dyDescent="0.25">
      <c r="A12" s="4" t="s">
        <v>8</v>
      </c>
      <c r="B12" s="11">
        <v>597.32876999999996</v>
      </c>
      <c r="C12" s="11">
        <v>534.51453000000004</v>
      </c>
      <c r="D12" s="9">
        <f t="shared" si="0"/>
        <v>-62.814239999999927</v>
      </c>
      <c r="E12" s="8">
        <f t="shared" si="1"/>
        <v>89.484142878301355</v>
      </c>
    </row>
    <row r="13" spans="1:7" x14ac:dyDescent="0.25">
      <c r="A13" s="3" t="s">
        <v>15</v>
      </c>
      <c r="B13" s="9">
        <f>B7-B10</f>
        <v>70.506119784176462</v>
      </c>
      <c r="C13" s="9">
        <f>C7-C10</f>
        <v>54.751411043384905</v>
      </c>
      <c r="D13" s="9">
        <f t="shared" si="0"/>
        <v>-15.754708740791557</v>
      </c>
      <c r="E13" s="8">
        <f t="shared" si="1"/>
        <v>77.654835085212909</v>
      </c>
    </row>
    <row r="14" spans="1:7" x14ac:dyDescent="0.25">
      <c r="A14" s="3" t="s">
        <v>9</v>
      </c>
      <c r="B14" s="9">
        <f t="shared" ref="B14:C15" si="2">B8-B11</f>
        <v>0</v>
      </c>
      <c r="C14" s="9">
        <f t="shared" si="2"/>
        <v>2.3213847271108534E-6</v>
      </c>
      <c r="D14" s="9">
        <f t="shared" ref="D14:D18" si="3">C14-B14</f>
        <v>2.3213847271108534E-6</v>
      </c>
      <c r="E14" s="8">
        <f t="shared" ref="E14:E18" si="4">IF(B14&lt;&gt;0,C14/B14,0)*100</f>
        <v>0</v>
      </c>
    </row>
    <row r="15" spans="1:7" x14ac:dyDescent="0.25">
      <c r="A15" s="3" t="s">
        <v>10</v>
      </c>
      <c r="B15" s="9">
        <f t="shared" si="2"/>
        <v>70.506119784176349</v>
      </c>
      <c r="C15" s="9">
        <f t="shared" si="2"/>
        <v>54.751408722000065</v>
      </c>
      <c r="D15" s="9">
        <f t="shared" si="3"/>
        <v>-15.754711062176284</v>
      </c>
      <c r="E15" s="8">
        <f t="shared" si="4"/>
        <v>77.654831792754379</v>
      </c>
    </row>
    <row r="16" spans="1:7" x14ac:dyDescent="0.25">
      <c r="A16" s="3" t="s">
        <v>16</v>
      </c>
      <c r="B16" s="11">
        <v>0.499</v>
      </c>
      <c r="C16" s="11">
        <v>0.51929999999999998</v>
      </c>
      <c r="D16" s="9">
        <f t="shared" si="3"/>
        <v>2.0299999999999985E-2</v>
      </c>
      <c r="E16" s="8">
        <f t="shared" si="4"/>
        <v>104.0681362725451</v>
      </c>
    </row>
    <row r="17" spans="1:5" x14ac:dyDescent="0.25">
      <c r="A17" s="3" t="s">
        <v>17</v>
      </c>
      <c r="B17" s="11">
        <v>215.90299999999999</v>
      </c>
      <c r="C17" s="11">
        <v>571.44135000000006</v>
      </c>
      <c r="D17" s="9">
        <f t="shared" si="3"/>
        <v>355.53835000000004</v>
      </c>
      <c r="E17" s="8">
        <f t="shared" si="4"/>
        <v>264.67503925373899</v>
      </c>
    </row>
    <row r="18" spans="1:5" x14ac:dyDescent="0.25">
      <c r="A18" s="3" t="s">
        <v>18</v>
      </c>
      <c r="B18" s="9">
        <f>B13-B16-B17</f>
        <v>-145.89588021582352</v>
      </c>
      <c r="C18" s="9">
        <f>C13-C16-C17</f>
        <v>-517.2092389566152</v>
      </c>
      <c r="D18" s="9">
        <f t="shared" si="3"/>
        <v>-371.31335874079167</v>
      </c>
      <c r="E18" s="8">
        <f t="shared" si="4"/>
        <v>354.50571886711845</v>
      </c>
    </row>
    <row r="19" spans="1:5" x14ac:dyDescent="0.25">
      <c r="A19" s="3" t="s">
        <v>9</v>
      </c>
      <c r="B19" s="9">
        <f>B14</f>
        <v>0</v>
      </c>
      <c r="C19" s="9">
        <f>C14</f>
        <v>2.3213847271108534E-6</v>
      </c>
      <c r="D19" s="9">
        <f t="shared" ref="D19:D65" si="5">C19-B19</f>
        <v>2.3213847271108534E-6</v>
      </c>
      <c r="E19" s="8">
        <f t="shared" ref="E19:E65" si="6">IF(B19&lt;&gt;0,C19/B19,0)*100</f>
        <v>0</v>
      </c>
    </row>
    <row r="20" spans="1:5" x14ac:dyDescent="0.25">
      <c r="A20" s="3" t="s">
        <v>10</v>
      </c>
      <c r="B20" s="9">
        <f>B15-B16-B17</f>
        <v>-145.89588021582364</v>
      </c>
      <c r="C20" s="9">
        <f>C15-C16-C17</f>
        <v>-517.20924127800004</v>
      </c>
      <c r="D20" s="9">
        <f t="shared" si="5"/>
        <v>-371.3133610621764</v>
      </c>
      <c r="E20" s="8">
        <f t="shared" si="6"/>
        <v>354.50572045824248</v>
      </c>
    </row>
    <row r="21" spans="1:5" x14ac:dyDescent="0.25">
      <c r="A21" s="3" t="s">
        <v>19</v>
      </c>
      <c r="B21" s="9">
        <f>B22-B23+B24-B33+B44-B50</f>
        <v>-115.93289376970009</v>
      </c>
      <c r="C21" s="9">
        <f>C22-C23+C24-C33+C44-C50</f>
        <v>-126.20582000000005</v>
      </c>
      <c r="D21" s="9">
        <f t="shared" si="5"/>
        <v>-10.272926230299959</v>
      </c>
      <c r="E21" s="8">
        <f t="shared" si="6"/>
        <v>108.86109705042561</v>
      </c>
    </row>
    <row r="22" spans="1:5" x14ac:dyDescent="0.25">
      <c r="A22" s="4" t="s">
        <v>20</v>
      </c>
      <c r="B22" s="10">
        <v>2.4745999999999997</v>
      </c>
      <c r="C22" s="10">
        <v>0</v>
      </c>
      <c r="D22" s="10">
        <f t="shared" si="5"/>
        <v>-2.4745999999999997</v>
      </c>
      <c r="E22" s="19">
        <f t="shared" si="6"/>
        <v>0</v>
      </c>
    </row>
    <row r="23" spans="1:5" x14ac:dyDescent="0.25">
      <c r="A23" s="4" t="s">
        <v>21</v>
      </c>
      <c r="B23" s="11">
        <v>0.25516884000000001</v>
      </c>
      <c r="C23" s="11">
        <v>0.25517000000000001</v>
      </c>
      <c r="D23" s="9">
        <f t="shared" si="5"/>
        <v>1.1600000000000499E-6</v>
      </c>
      <c r="E23" s="8">
        <f t="shared" si="6"/>
        <v>100.00045460096148</v>
      </c>
    </row>
    <row r="24" spans="1:5" x14ac:dyDescent="0.25">
      <c r="A24" s="4" t="s">
        <v>22</v>
      </c>
      <c r="B24" s="9">
        <f>B25+B28+B30+B31+B32+B29</f>
        <v>1495.1743900000001</v>
      </c>
      <c r="C24" s="9">
        <f>C25+C28+C30+C31+C32+C29</f>
        <v>907.67367999999999</v>
      </c>
      <c r="D24" s="9">
        <f t="shared" si="5"/>
        <v>-587.50071000000014</v>
      </c>
      <c r="E24" s="8">
        <f t="shared" si="6"/>
        <v>60.706877142270997</v>
      </c>
    </row>
    <row r="25" spans="1:5" hidden="1" outlineLevel="1" x14ac:dyDescent="0.25">
      <c r="A25" s="5" t="s">
        <v>23</v>
      </c>
      <c r="B25" s="9">
        <f>B26+B27</f>
        <v>1477.5221300000001</v>
      </c>
      <c r="C25" s="9">
        <f>C26+C27</f>
        <v>901.577</v>
      </c>
      <c r="D25" s="9">
        <f t="shared" si="5"/>
        <v>-575.94513000000006</v>
      </c>
      <c r="E25" s="8">
        <f t="shared" si="6"/>
        <v>61.019525981651455</v>
      </c>
    </row>
    <row r="26" spans="1:5" hidden="1" outlineLevel="1" x14ac:dyDescent="0.25">
      <c r="A26" s="7" t="s">
        <v>54</v>
      </c>
      <c r="B26" s="9">
        <v>1476.33896</v>
      </c>
      <c r="C26" s="9">
        <f>896.608+4.969</f>
        <v>901.577</v>
      </c>
      <c r="D26" s="9">
        <f t="shared" si="5"/>
        <v>-574.76196000000004</v>
      </c>
      <c r="E26" s="8">
        <f t="shared" si="6"/>
        <v>61.068428350627556</v>
      </c>
    </row>
    <row r="27" spans="1:5" hidden="1" outlineLevel="1" x14ac:dyDescent="0.25">
      <c r="A27" s="7" t="s">
        <v>53</v>
      </c>
      <c r="B27" s="10">
        <v>1.1831700000000001</v>
      </c>
      <c r="C27" s="10">
        <v>0</v>
      </c>
      <c r="D27" s="10">
        <f t="shared" si="5"/>
        <v>-1.1831700000000001</v>
      </c>
      <c r="E27" s="19">
        <f t="shared" si="6"/>
        <v>0</v>
      </c>
    </row>
    <row r="28" spans="1:5" hidden="1" outlineLevel="1" x14ac:dyDescent="0.25">
      <c r="A28" s="5" t="s">
        <v>24</v>
      </c>
      <c r="B28" s="10">
        <v>12.297879999999999</v>
      </c>
      <c r="C28" s="10">
        <v>0</v>
      </c>
      <c r="D28" s="10">
        <f t="shared" si="5"/>
        <v>-12.297879999999999</v>
      </c>
      <c r="E28" s="19">
        <f t="shared" si="6"/>
        <v>0</v>
      </c>
    </row>
    <row r="29" spans="1:5" hidden="1" outlineLevel="1" x14ac:dyDescent="0.25">
      <c r="A29" s="5" t="s">
        <v>55</v>
      </c>
      <c r="B29" s="10"/>
      <c r="C29" s="10">
        <v>6.0966800000000001</v>
      </c>
      <c r="D29" s="10">
        <f t="shared" ref="D29" si="7">C29-B29</f>
        <v>6.0966800000000001</v>
      </c>
      <c r="E29" s="19">
        <f t="shared" ref="E29" si="8">IF(B29&lt;&gt;0,C29/B29,0)*100</f>
        <v>0</v>
      </c>
    </row>
    <row r="30" spans="1:5" hidden="1" outlineLevel="1" x14ac:dyDescent="0.25">
      <c r="A30" s="5" t="s">
        <v>25</v>
      </c>
      <c r="B30" s="10">
        <v>8.1159999999999996E-2</v>
      </c>
      <c r="C30" s="10">
        <v>0</v>
      </c>
      <c r="D30" s="10">
        <f t="shared" si="5"/>
        <v>-8.1159999999999996E-2</v>
      </c>
      <c r="E30" s="19">
        <f t="shared" si="6"/>
        <v>0</v>
      </c>
    </row>
    <row r="31" spans="1:5" hidden="1" outlineLevel="1" x14ac:dyDescent="0.25">
      <c r="A31" s="5" t="s">
        <v>26</v>
      </c>
      <c r="B31" s="10">
        <v>4.5599999999999996</v>
      </c>
      <c r="C31" s="10">
        <v>0</v>
      </c>
      <c r="D31" s="10">
        <f t="shared" si="5"/>
        <v>-4.5599999999999996</v>
      </c>
      <c r="E31" s="19">
        <f t="shared" si="6"/>
        <v>0</v>
      </c>
    </row>
    <row r="32" spans="1:5" hidden="1" outlineLevel="1" x14ac:dyDescent="0.25">
      <c r="A32" s="5" t="s">
        <v>27</v>
      </c>
      <c r="B32" s="10">
        <v>0.71321999999999997</v>
      </c>
      <c r="C32" s="10">
        <v>0</v>
      </c>
      <c r="D32" s="10">
        <f t="shared" si="5"/>
        <v>-0.71321999999999997</v>
      </c>
      <c r="E32" s="19">
        <f t="shared" si="6"/>
        <v>0</v>
      </c>
    </row>
    <row r="33" spans="1:5" collapsed="1" x14ac:dyDescent="0.25">
      <c r="A33" s="4" t="s">
        <v>28</v>
      </c>
      <c r="B33" s="9">
        <f>B34+B37+B38+B39+B40+B41+B42+B43</f>
        <v>1494.4041400000003</v>
      </c>
      <c r="C33" s="9">
        <f>C34+C37+C38+C39+C40+C41+C42+C43</f>
        <v>914.58546000000001</v>
      </c>
      <c r="D33" s="9">
        <f t="shared" si="5"/>
        <v>-579.81868000000031</v>
      </c>
      <c r="E33" s="8">
        <f>IF(B33&lt;&gt;0,C33/B33,0)*100</f>
        <v>61.200677615895785</v>
      </c>
    </row>
    <row r="34" spans="1:5" hidden="1" outlineLevel="1" x14ac:dyDescent="0.25">
      <c r="A34" s="5" t="s">
        <v>29</v>
      </c>
      <c r="B34" s="9">
        <f>B35+B36</f>
        <v>1477.4473500000001</v>
      </c>
      <c r="C34" s="9">
        <f>C35+C36</f>
        <v>901.577</v>
      </c>
      <c r="D34" s="9">
        <f t="shared" si="5"/>
        <v>-575.87035000000014</v>
      </c>
      <c r="E34" s="8">
        <f t="shared" si="6"/>
        <v>61.022614443756652</v>
      </c>
    </row>
    <row r="35" spans="1:5" hidden="1" outlineLevel="1" x14ac:dyDescent="0.25">
      <c r="A35" s="7" t="s">
        <v>54</v>
      </c>
      <c r="B35" s="9">
        <f>B26</f>
        <v>1476.33896</v>
      </c>
      <c r="C35" s="9">
        <f>C26</f>
        <v>901.577</v>
      </c>
      <c r="D35" s="9">
        <f t="shared" si="5"/>
        <v>-574.76196000000004</v>
      </c>
      <c r="E35" s="8">
        <f t="shared" si="6"/>
        <v>61.068428350627556</v>
      </c>
    </row>
    <row r="36" spans="1:5" hidden="1" outlineLevel="1" x14ac:dyDescent="0.25">
      <c r="A36" s="7" t="s">
        <v>53</v>
      </c>
      <c r="B36" s="11">
        <v>1.10839</v>
      </c>
      <c r="C36" s="11">
        <v>0</v>
      </c>
      <c r="D36" s="9">
        <f t="shared" si="5"/>
        <v>-1.10839</v>
      </c>
      <c r="E36" s="8">
        <f t="shared" si="6"/>
        <v>0</v>
      </c>
    </row>
    <row r="37" spans="1:5" hidden="1" outlineLevel="1" x14ac:dyDescent="0.25">
      <c r="A37" s="5" t="s">
        <v>30</v>
      </c>
      <c r="B37" s="11">
        <v>3.8608600000000002</v>
      </c>
      <c r="C37" s="11">
        <v>0</v>
      </c>
      <c r="D37" s="9">
        <f t="shared" si="5"/>
        <v>-3.8608600000000002</v>
      </c>
      <c r="E37" s="8">
        <f t="shared" si="6"/>
        <v>0</v>
      </c>
    </row>
    <row r="38" spans="1:5" hidden="1" outlineLevel="1" x14ac:dyDescent="0.25">
      <c r="A38" s="5" t="s">
        <v>31</v>
      </c>
      <c r="B38" s="11">
        <v>0.52490999999999999</v>
      </c>
      <c r="C38" s="11">
        <v>0</v>
      </c>
      <c r="D38" s="9">
        <f t="shared" si="5"/>
        <v>-0.52490999999999999</v>
      </c>
      <c r="E38" s="8">
        <f t="shared" si="6"/>
        <v>0</v>
      </c>
    </row>
    <row r="39" spans="1:5" hidden="1" outlineLevel="1" x14ac:dyDescent="0.25">
      <c r="A39" s="5" t="s">
        <v>32</v>
      </c>
      <c r="B39" s="11">
        <v>7.45397</v>
      </c>
      <c r="C39" s="11">
        <v>8.32897</v>
      </c>
      <c r="D39" s="9">
        <f t="shared" si="5"/>
        <v>0.875</v>
      </c>
      <c r="E39" s="8">
        <f t="shared" si="6"/>
        <v>111.73871104927977</v>
      </c>
    </row>
    <row r="40" spans="1:5" hidden="1" outlineLevel="1" x14ac:dyDescent="0.25">
      <c r="A40" s="5" t="s">
        <v>33</v>
      </c>
      <c r="B40" s="11">
        <v>0</v>
      </c>
      <c r="C40" s="11">
        <v>4.6794900000000004</v>
      </c>
      <c r="D40" s="9">
        <f t="shared" si="5"/>
        <v>4.6794900000000004</v>
      </c>
      <c r="E40" s="8">
        <f t="shared" si="6"/>
        <v>0</v>
      </c>
    </row>
    <row r="41" spans="1:5" hidden="1" outlineLevel="1" x14ac:dyDescent="0.25">
      <c r="A41" s="5" t="s">
        <v>34</v>
      </c>
      <c r="B41" s="11">
        <v>4.25915</v>
      </c>
      <c r="C41" s="11">
        <v>0</v>
      </c>
      <c r="D41" s="9">
        <f t="shared" si="5"/>
        <v>-4.25915</v>
      </c>
      <c r="E41" s="8">
        <f t="shared" si="6"/>
        <v>0</v>
      </c>
    </row>
    <row r="42" spans="1:5" hidden="1" outlineLevel="1" x14ac:dyDescent="0.25">
      <c r="A42" s="5" t="s">
        <v>35</v>
      </c>
      <c r="B42" s="11">
        <v>0.80789999999999995</v>
      </c>
      <c r="C42" s="11">
        <v>0</v>
      </c>
      <c r="D42" s="9">
        <f t="shared" si="5"/>
        <v>-0.80789999999999995</v>
      </c>
      <c r="E42" s="8">
        <f t="shared" si="6"/>
        <v>0</v>
      </c>
    </row>
    <row r="43" spans="1:5" hidden="1" outlineLevel="1" x14ac:dyDescent="0.25">
      <c r="A43" s="5" t="s">
        <v>36</v>
      </c>
      <c r="B43" s="11">
        <v>0.05</v>
      </c>
      <c r="C43" s="11">
        <v>0</v>
      </c>
      <c r="D43" s="9">
        <f t="shared" si="5"/>
        <v>-0.05</v>
      </c>
      <c r="E43" s="8">
        <f t="shared" si="6"/>
        <v>0</v>
      </c>
    </row>
    <row r="44" spans="1:5" collapsed="1" x14ac:dyDescent="0.25">
      <c r="A44" s="4" t="s">
        <v>37</v>
      </c>
      <c r="B44" s="9">
        <f>B45+B46+B47</f>
        <v>100.4480193</v>
      </c>
      <c r="C44" s="9">
        <f>C45+C46+C47</f>
        <v>0</v>
      </c>
      <c r="D44" s="9">
        <f t="shared" si="5"/>
        <v>-100.4480193</v>
      </c>
      <c r="E44" s="8">
        <f t="shared" si="6"/>
        <v>0</v>
      </c>
    </row>
    <row r="45" spans="1:5" hidden="1" outlineLevel="1" x14ac:dyDescent="0.25">
      <c r="A45" s="5" t="s">
        <v>38</v>
      </c>
      <c r="B45" s="10">
        <v>3.8447764800000002</v>
      </c>
      <c r="C45" s="10">
        <v>0</v>
      </c>
      <c r="D45" s="10">
        <f t="shared" si="5"/>
        <v>-3.8447764800000002</v>
      </c>
      <c r="E45" s="19">
        <f t="shared" si="6"/>
        <v>0</v>
      </c>
    </row>
    <row r="46" spans="1:5" hidden="1" outlineLevel="1" x14ac:dyDescent="0.25">
      <c r="A46" s="5" t="s">
        <v>39</v>
      </c>
      <c r="B46" s="10">
        <v>0.32725628000000001</v>
      </c>
      <c r="C46" s="10">
        <v>0</v>
      </c>
      <c r="D46" s="10">
        <f t="shared" si="5"/>
        <v>-0.32725628000000001</v>
      </c>
      <c r="E46" s="19">
        <f t="shared" si="6"/>
        <v>0</v>
      </c>
    </row>
    <row r="47" spans="1:5" hidden="1" outlineLevel="1" x14ac:dyDescent="0.25">
      <c r="A47" s="5" t="s">
        <v>40</v>
      </c>
      <c r="B47" s="9">
        <v>96.275986539999991</v>
      </c>
      <c r="C47" s="9">
        <v>0</v>
      </c>
      <c r="D47" s="9">
        <f t="shared" si="5"/>
        <v>-96.275986539999991</v>
      </c>
      <c r="E47" s="8">
        <f t="shared" si="6"/>
        <v>0</v>
      </c>
    </row>
    <row r="48" spans="1:5" hidden="1" outlineLevel="1" x14ac:dyDescent="0.25">
      <c r="A48" s="7" t="s">
        <v>54</v>
      </c>
      <c r="B48" s="9">
        <f>70.61314</f>
        <v>70.613140000000001</v>
      </c>
      <c r="C48" s="9">
        <v>0</v>
      </c>
      <c r="D48" s="9">
        <f t="shared" si="5"/>
        <v>-70.613140000000001</v>
      </c>
      <c r="E48" s="8">
        <f t="shared" si="6"/>
        <v>0</v>
      </c>
    </row>
    <row r="49" spans="1:5" hidden="1" outlineLevel="1" x14ac:dyDescent="0.25">
      <c r="A49" s="7" t="s">
        <v>53</v>
      </c>
      <c r="B49" s="10">
        <f>25.662845</f>
        <v>25.662845000000001</v>
      </c>
      <c r="C49" s="10">
        <v>0</v>
      </c>
      <c r="D49" s="10">
        <f t="shared" si="5"/>
        <v>-25.662845000000001</v>
      </c>
      <c r="E49" s="19">
        <f t="shared" si="6"/>
        <v>0</v>
      </c>
    </row>
    <row r="50" spans="1:5" collapsed="1" x14ac:dyDescent="0.25">
      <c r="A50" s="4" t="s">
        <v>41</v>
      </c>
      <c r="B50" s="9">
        <f>SUM(B51:B55)+B58+B59+B60+B61+B62</f>
        <v>219.3705942297</v>
      </c>
      <c r="C50" s="9">
        <f>SUM(C51:C55)+C58+C59+C60+C61+C62</f>
        <v>119.03887</v>
      </c>
      <c r="D50" s="9">
        <f t="shared" si="5"/>
        <v>-100.3317242297</v>
      </c>
      <c r="E50" s="8">
        <f t="shared" si="6"/>
        <v>54.26382255926061</v>
      </c>
    </row>
    <row r="51" spans="1:5" hidden="1" outlineLevel="1" x14ac:dyDescent="0.25">
      <c r="A51" s="5" t="s">
        <v>42</v>
      </c>
      <c r="B51" s="11">
        <v>0.24125181069999971</v>
      </c>
      <c r="C51" s="11">
        <v>0</v>
      </c>
      <c r="D51" s="9">
        <f t="shared" si="5"/>
        <v>-0.24125181069999971</v>
      </c>
      <c r="E51" s="8">
        <f t="shared" si="6"/>
        <v>0</v>
      </c>
    </row>
    <row r="52" spans="1:5" hidden="1" outlineLevel="1" x14ac:dyDescent="0.25">
      <c r="A52" s="5" t="s">
        <v>43</v>
      </c>
      <c r="B52" s="11">
        <v>-0.14344100000000001</v>
      </c>
      <c r="C52" s="11">
        <v>0</v>
      </c>
      <c r="D52" s="9">
        <f t="shared" si="5"/>
        <v>0.14344100000000001</v>
      </c>
      <c r="E52" s="8">
        <f t="shared" si="6"/>
        <v>0</v>
      </c>
    </row>
    <row r="53" spans="1:5" hidden="1" outlineLevel="1" x14ac:dyDescent="0.25">
      <c r="A53" s="5" t="s">
        <v>44</v>
      </c>
      <c r="B53" s="11">
        <v>0.23937995000000001</v>
      </c>
      <c r="C53" s="11">
        <v>0</v>
      </c>
      <c r="D53" s="9">
        <f t="shared" si="5"/>
        <v>-0.23937995000000001</v>
      </c>
      <c r="E53" s="8">
        <f t="shared" si="6"/>
        <v>0</v>
      </c>
    </row>
    <row r="54" spans="1:5" hidden="1" outlineLevel="1" x14ac:dyDescent="0.25">
      <c r="A54" s="5" t="s">
        <v>45</v>
      </c>
      <c r="B54" s="11">
        <v>1.0897493600000001</v>
      </c>
      <c r="C54" s="11">
        <v>1.44</v>
      </c>
      <c r="D54" s="9">
        <f t="shared" si="5"/>
        <v>0.35025063999999984</v>
      </c>
      <c r="E54" s="8">
        <f t="shared" si="6"/>
        <v>132.14047677899069</v>
      </c>
    </row>
    <row r="55" spans="1:5" hidden="1" outlineLevel="1" x14ac:dyDescent="0.25">
      <c r="A55" s="5" t="s">
        <v>46</v>
      </c>
      <c r="B55" s="9">
        <v>120.780719319</v>
      </c>
      <c r="C55" s="9">
        <f>C56+C57</f>
        <v>26.202010000000001</v>
      </c>
      <c r="D55" s="9">
        <f t="shared" si="5"/>
        <v>-94.578709318999998</v>
      </c>
      <c r="E55" s="8">
        <f t="shared" si="6"/>
        <v>21.693868150260442</v>
      </c>
    </row>
    <row r="56" spans="1:5" hidden="1" outlineLevel="1" x14ac:dyDescent="0.25">
      <c r="A56" s="7" t="s">
        <v>54</v>
      </c>
      <c r="B56" s="9">
        <f>B48</f>
        <v>70.613140000000001</v>
      </c>
      <c r="C56" s="9">
        <v>0</v>
      </c>
      <c r="D56" s="9">
        <f t="shared" si="5"/>
        <v>-70.613140000000001</v>
      </c>
      <c r="E56" s="8">
        <f t="shared" si="6"/>
        <v>0</v>
      </c>
    </row>
    <row r="57" spans="1:5" hidden="1" outlineLevel="1" x14ac:dyDescent="0.25">
      <c r="A57" s="7" t="s">
        <v>53</v>
      </c>
      <c r="B57" s="11">
        <v>50.167579318999998</v>
      </c>
      <c r="C57" s="11">
        <v>26.202010000000001</v>
      </c>
      <c r="D57" s="9">
        <f t="shared" si="5"/>
        <v>-23.965569318999997</v>
      </c>
      <c r="E57" s="8">
        <f t="shared" si="6"/>
        <v>52.228970095187542</v>
      </c>
    </row>
    <row r="58" spans="1:5" hidden="1" outlineLevel="1" x14ac:dyDescent="0.25">
      <c r="A58" s="5" t="s">
        <v>47</v>
      </c>
      <c r="B58" s="11">
        <v>77.337614930000015</v>
      </c>
      <c r="C58" s="11">
        <v>87.778450000000007</v>
      </c>
      <c r="D58" s="9">
        <f t="shared" si="5"/>
        <v>10.440835069999991</v>
      </c>
      <c r="E58" s="8">
        <f t="shared" si="6"/>
        <v>113.50033237959332</v>
      </c>
    </row>
    <row r="59" spans="1:5" hidden="1" outlineLevel="1" x14ac:dyDescent="0.25">
      <c r="A59" s="5" t="s">
        <v>48</v>
      </c>
      <c r="B59" s="11">
        <v>6.0881560000000001E-2</v>
      </c>
      <c r="C59" s="11">
        <v>0</v>
      </c>
      <c r="D59" s="9">
        <f t="shared" si="5"/>
        <v>-6.0881560000000001E-2</v>
      </c>
      <c r="E59" s="8">
        <f t="shared" si="6"/>
        <v>0</v>
      </c>
    </row>
    <row r="60" spans="1:5" hidden="1" outlineLevel="1" x14ac:dyDescent="0.25">
      <c r="A60" s="5" t="s">
        <v>49</v>
      </c>
      <c r="B60" s="11">
        <v>5.3086838400000005</v>
      </c>
      <c r="C60" s="11">
        <v>3.6184099999999999</v>
      </c>
      <c r="D60" s="9">
        <f t="shared" si="5"/>
        <v>-1.6902738400000006</v>
      </c>
      <c r="E60" s="8">
        <f t="shared" si="6"/>
        <v>68.160208990709066</v>
      </c>
    </row>
    <row r="61" spans="1:5" hidden="1" outlineLevel="1" x14ac:dyDescent="0.25">
      <c r="A61" s="5" t="s">
        <v>50</v>
      </c>
      <c r="B61" s="11">
        <v>12.330080000000001</v>
      </c>
      <c r="C61" s="11">
        <v>0</v>
      </c>
      <c r="D61" s="9">
        <f t="shared" si="5"/>
        <v>-12.330080000000001</v>
      </c>
      <c r="E61" s="8">
        <f t="shared" si="6"/>
        <v>0</v>
      </c>
    </row>
    <row r="62" spans="1:5" hidden="1" outlineLevel="1" x14ac:dyDescent="0.25">
      <c r="A62" s="5" t="s">
        <v>51</v>
      </c>
      <c r="B62" s="11">
        <v>2.1256744600000004</v>
      </c>
      <c r="C62" s="11">
        <v>0</v>
      </c>
      <c r="D62" s="9">
        <f t="shared" si="5"/>
        <v>-2.1256744600000004</v>
      </c>
      <c r="E62" s="8">
        <f t="shared" si="6"/>
        <v>0</v>
      </c>
    </row>
    <row r="63" spans="1:5" collapsed="1" x14ac:dyDescent="0.25">
      <c r="A63" s="3" t="s">
        <v>52</v>
      </c>
      <c r="B63" s="14">
        <f>B18+B21</f>
        <v>-261.82877398552364</v>
      </c>
      <c r="C63" s="14">
        <f>C18+C21</f>
        <v>-643.41505895661521</v>
      </c>
      <c r="D63" s="14">
        <f t="shared" si="5"/>
        <v>-381.58628497109157</v>
      </c>
      <c r="E63" s="15">
        <f t="shared" si="6"/>
        <v>245.7388655809805</v>
      </c>
    </row>
    <row r="64" spans="1:5" x14ac:dyDescent="0.25">
      <c r="A64" s="3" t="s">
        <v>9</v>
      </c>
      <c r="B64" s="9">
        <f>B19+B26-B35</f>
        <v>0</v>
      </c>
      <c r="C64" s="9">
        <f>C19+C26-C35</f>
        <v>2.3213847271108534E-6</v>
      </c>
      <c r="D64" s="9">
        <f t="shared" si="5"/>
        <v>2.3213847271108534E-6</v>
      </c>
      <c r="E64" s="8">
        <f t="shared" si="6"/>
        <v>0</v>
      </c>
    </row>
    <row r="65" spans="1:5" x14ac:dyDescent="0.25">
      <c r="A65" s="3" t="s">
        <v>10</v>
      </c>
      <c r="B65" s="9">
        <f>B20+B21</f>
        <v>-261.82877398552375</v>
      </c>
      <c r="C65" s="9">
        <f>C20+C21</f>
        <v>-643.41506127800005</v>
      </c>
      <c r="D65" s="9">
        <f t="shared" si="5"/>
        <v>-381.5862872924763</v>
      </c>
      <c r="E65" s="8">
        <f t="shared" si="6"/>
        <v>245.73886646758459</v>
      </c>
    </row>
    <row r="67" spans="1:5" s="18" customFormat="1" x14ac:dyDescent="0.25">
      <c r="A67" s="16"/>
      <c r="B67" s="17"/>
      <c r="C67" s="17"/>
    </row>
    <row r="68" spans="1:5" s="18" customFormat="1" x14ac:dyDescent="0.25">
      <c r="A68" s="16"/>
      <c r="B68" s="17"/>
      <c r="C68" s="17"/>
    </row>
  </sheetData>
  <mergeCells count="6">
    <mergeCell ref="B5:B6"/>
    <mergeCell ref="C5:C6"/>
    <mergeCell ref="D5:E5"/>
    <mergeCell ref="A2:G2"/>
    <mergeCell ref="A5:A6"/>
    <mergeCell ref="A1:E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Надежда Александровна</dc:creator>
  <cp:lastModifiedBy>Просёлкова Александра Андреевна</cp:lastModifiedBy>
  <dcterms:created xsi:type="dcterms:W3CDTF">2017-04-07T04:18:57Z</dcterms:created>
  <dcterms:modified xsi:type="dcterms:W3CDTF">2017-05-18T07:28:19Z</dcterms:modified>
</cp:coreProperties>
</file>