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45" windowWidth="14430" windowHeight="13455" firstSheet="1" activeTab="1"/>
  </bookViews>
  <sheets>
    <sheet name="Cognos_Office_Connection_Cache" sheetId="1" state="veryHidden" r:id="rId1"/>
    <sheet name="стр.1 " sheetId="2" r:id="rId2"/>
    <sheet name="стр.2 " sheetId="3" r:id="rId3"/>
    <sheet name="Лист1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ID" localSheetId="0" hidden="1">"e508b0e6-188d-47b6-ad2a-6c92f6c4d67d"</definedName>
    <definedName name="ID" localSheetId="3" hidden="1">"016b72db-3524-4d46-91c4-3ae5b73173c9"</definedName>
    <definedName name="ID" localSheetId="1" hidden="1">"455663ac-3f4b-4251-adc0-56d61275f6d5"</definedName>
    <definedName name="ID" localSheetId="2" hidden="1">"c33e44be-a73a-4632-aa86-d99e2c0a0656"</definedName>
    <definedName name="_xlnm.Print_Area" localSheetId="1">'стр.1 '!$A$1:$DD$59</definedName>
    <definedName name="_xlnm.Print_Area" localSheetId="2">'стр.2 '!$A$1:$FK$30</definedName>
  </definedNames>
  <calcPr fullCalcOnLoad="1"/>
</workbook>
</file>

<file path=xl/sharedStrings.xml><?xml version="1.0" encoding="utf-8"?>
<sst xmlns="http://schemas.openxmlformats.org/spreadsheetml/2006/main" count="153" uniqueCount="103">
  <si>
    <t>Форма № 2</t>
  </si>
  <si>
    <t>об основных показателях финансово-хозяйственной деятельности</t>
  </si>
  <si>
    <t xml:space="preserve">за </t>
  </si>
  <si>
    <t>Доходы</t>
  </si>
  <si>
    <t>Расходы</t>
  </si>
  <si>
    <t>Прочие доходы и расходы</t>
  </si>
  <si>
    <t>субъектов естественных монополий в сфере выполнения (оказания)</t>
  </si>
  <si>
    <t>регулируемых работ (услуг) в морских портах</t>
  </si>
  <si>
    <t xml:space="preserve"> г.</t>
  </si>
  <si>
    <t>(наименование предприятия)</t>
  </si>
  <si>
    <t>I. Производственные показатели</t>
  </si>
  <si>
    <t>Перегружено грузов (в тыс. физ-тонн)</t>
  </si>
  <si>
    <t>в т.ч. Основная погрузка и выгрузка</t>
  </si>
  <si>
    <t>погрузка и выгрузка на паромной переправе</t>
  </si>
  <si>
    <t>Валовая вместимость судов (в тыс. GT)</t>
  </si>
  <si>
    <t>Количество судозаходов (ед.)</t>
  </si>
  <si>
    <t>ПОКАЗАТЕЛИ</t>
  </si>
  <si>
    <t>№
строки</t>
  </si>
  <si>
    <t>По отчету</t>
  </si>
  <si>
    <t>010</t>
  </si>
  <si>
    <t>011</t>
  </si>
  <si>
    <t>012</t>
  </si>
  <si>
    <t>013</t>
  </si>
  <si>
    <t>014</t>
  </si>
  <si>
    <t>Наименование хозяйств, работ и операций</t>
  </si>
  <si>
    <t>(в тыс. руб.)</t>
  </si>
  <si>
    <t>1. Регулируемые виды деятельности</t>
  </si>
  <si>
    <t>020</t>
  </si>
  <si>
    <t>021</t>
  </si>
  <si>
    <t>022</t>
  </si>
  <si>
    <t>023</t>
  </si>
  <si>
    <t>024</t>
  </si>
  <si>
    <t>025</t>
  </si>
  <si>
    <t>026</t>
  </si>
  <si>
    <t>027</t>
  </si>
  <si>
    <t>0261</t>
  </si>
  <si>
    <t>0262</t>
  </si>
  <si>
    <t>0263</t>
  </si>
  <si>
    <t>02631</t>
  </si>
  <si>
    <t>02632</t>
  </si>
  <si>
    <t>0264</t>
  </si>
  <si>
    <t>0265</t>
  </si>
  <si>
    <t>0266</t>
  </si>
  <si>
    <t>02651</t>
  </si>
  <si>
    <t>02661</t>
  </si>
  <si>
    <t>02662</t>
  </si>
  <si>
    <t>0267</t>
  </si>
  <si>
    <t>028</t>
  </si>
  <si>
    <t>030</t>
  </si>
  <si>
    <t>040</t>
  </si>
  <si>
    <t>050</t>
  </si>
  <si>
    <t>060</t>
  </si>
  <si>
    <t>1.1. Погрузка и выгрузка грузов (основная)</t>
  </si>
  <si>
    <t>1.2. Хранение грузов</t>
  </si>
  <si>
    <t>1.3. Обслуживание судов на железнодорожно-паромных переправах</t>
  </si>
  <si>
    <t>1.4. Услуги буксиров при швартовых операциях</t>
  </si>
  <si>
    <t>1.5. Предоставление причалов</t>
  </si>
  <si>
    <t>1.6. Портовые сборы, в том числе:</t>
  </si>
  <si>
    <t>1.6.1. Корабельный сбор</t>
  </si>
  <si>
    <t>1.6.2. Канальный сбор</t>
  </si>
  <si>
    <t>1.6.3. Лоцманский сбор</t>
  </si>
  <si>
    <t>1.6.4. Маячный сбор</t>
  </si>
  <si>
    <t>1.6.5. Навигационный сбор</t>
  </si>
  <si>
    <t>1.6.5.1. в т.ч. СУДС</t>
  </si>
  <si>
    <t>1.6.6. Ледокольный сбор</t>
  </si>
  <si>
    <t>1.6.6.1. Зимняя навигация</t>
  </si>
  <si>
    <t>1.6.6.2. Летняя навигация</t>
  </si>
  <si>
    <t>1.6.7. Экологический сбор</t>
  </si>
  <si>
    <t>1.7. Обслуживание пассажиров</t>
  </si>
  <si>
    <t>1.8. Услуги ледокольного флота на СМП</t>
  </si>
  <si>
    <t>Всего по портовому хозяйству</t>
  </si>
  <si>
    <t>Непланируемые доходы и расходы (операционные и внереализационные)</t>
  </si>
  <si>
    <t>ВСЕГО</t>
  </si>
  <si>
    <t>Финансовый результат (прибыль +, убыток -)</t>
  </si>
  <si>
    <t>Примечание:</t>
  </si>
  <si>
    <t>Строка 030 (доходы) равна строке "Выручка" Отчета о прибылях и убытках бухгалтерской отчетности предприятия.</t>
  </si>
  <si>
    <t>Строка 030 (расходы) равна сумме строк "Себестоимость продаж", "Коммерческие расходы", "Управленческие расходы".</t>
  </si>
  <si>
    <t>По строке 040 (доходы) отражается сумма строк "Доходы от участия в других организациях", "Проценты к получению", "Прочие доходы" Отчета о прибылях и убытках бухгалтерской отчетности предприятия.</t>
  </si>
  <si>
    <t>По строке 040 (расходы) отражается сумма строк "Проценты к уплате", "Прочие расходы" Отчета о прибылях и убытках бухгалтерской отчетности предприятия.</t>
  </si>
  <si>
    <t>Финансовый результат по строке 060 равен строке "Прибыль (убыток) до налогообложения"  Отчета о прибылях и убытках бухгалтерской отчетности предприятия.</t>
  </si>
  <si>
    <t>1.3. Обслуживание судов 
на железнодорожно-паромных переправах</t>
  </si>
  <si>
    <t>Итого по портовому хозяйству</t>
  </si>
  <si>
    <t>Расходы всего</t>
  </si>
  <si>
    <t>В том числе по статьям затрат</t>
  </si>
  <si>
    <t>затраты на оплату труда</t>
  </si>
  <si>
    <t>амортизация</t>
  </si>
  <si>
    <t>операционные расходы, связанные с оплатой услуг, оказываемых кредитными организациями</t>
  </si>
  <si>
    <t>прочие расходы
по обычным видам деятельности</t>
  </si>
  <si>
    <t>прочие расходы</t>
  </si>
  <si>
    <t>III. Расшифровка расходов</t>
  </si>
  <si>
    <t>проценты к уплате
по кредитам и займам</t>
  </si>
  <si>
    <t>налоги и иные
обязательные
платежи и сборы</t>
  </si>
  <si>
    <t>отчисления
на соц. нужды</t>
  </si>
  <si>
    <t>расходы, связанные
с участием
в совместной деятельности</t>
  </si>
  <si>
    <t>материальные
затраты</t>
  </si>
  <si>
    <t>Форма раскрытия информации</t>
  </si>
  <si>
    <t>II. Доходы и расходы по отчету</t>
  </si>
  <si>
    <t>1.6.3.1. Внепортовая проводка</t>
  </si>
  <si>
    <t>1.6.3.2. Внутрипортовая проводка</t>
  </si>
  <si>
    <t>1.9. Услуги по обеспечению экологической безопасности в порту</t>
  </si>
  <si>
    <t>029</t>
  </si>
  <si>
    <t>Заполярный транспортный филиал</t>
  </si>
  <si>
    <t>2016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</si>
</sst>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"/>
    <numFmt numFmtId="173" formatCode="0.0000"/>
    <numFmt numFmtId="174" formatCode="0.000"/>
    <numFmt numFmtId="175" formatCode="0.0"/>
    <numFmt numFmtId="176" formatCode="#,##0.0"/>
  </numFmts>
  <fonts count="50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7"/>
      <name val="Arial Cyr"/>
      <family val="0"/>
    </font>
    <font>
      <sz val="10"/>
      <color indexed="3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329664"/>
      <name val="Arial Cyr"/>
      <family val="0"/>
    </font>
    <font>
      <sz val="10"/>
      <color rgb="FF0000C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lightTrellis">
        <fgColor rgb="FFAFAFAF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AC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5F2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 horizontal="right" vertical="center"/>
      <protection/>
    </xf>
    <xf numFmtId="0" fontId="0" fillId="20" borderId="0">
      <alignment horizontal="center" vertical="center"/>
      <protection/>
    </xf>
    <xf numFmtId="0" fontId="0" fillId="0" borderId="0">
      <alignment horizontal="right" vertical="center"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0" borderId="0">
      <alignment horizontal="center" vertical="center"/>
      <protection/>
    </xf>
    <xf numFmtId="0" fontId="0" fillId="21" borderId="0">
      <alignment/>
      <protection/>
    </xf>
    <xf numFmtId="0" fontId="0" fillId="0" borderId="0">
      <alignment horizontal="left" vertical="top"/>
      <protection/>
    </xf>
    <xf numFmtId="0" fontId="0" fillId="22" borderId="0">
      <alignment/>
      <protection/>
    </xf>
    <xf numFmtId="0" fontId="0" fillId="0" borderId="0">
      <alignment horizontal="left" vertical="center"/>
      <protection/>
    </xf>
    <xf numFmtId="0" fontId="0" fillId="23" borderId="0">
      <alignment/>
      <protection/>
    </xf>
    <xf numFmtId="0" fontId="0" fillId="0" borderId="0">
      <alignment horizontal="right" vertical="center"/>
      <protection/>
    </xf>
    <xf numFmtId="0" fontId="0" fillId="24" borderId="0">
      <alignment horizontal="right" vertical="center"/>
      <protection/>
    </xf>
    <xf numFmtId="0" fontId="0" fillId="0" borderId="0">
      <alignment horizontal="center" vertical="center"/>
      <protection/>
    </xf>
    <xf numFmtId="0" fontId="0" fillId="25" borderId="0">
      <alignment/>
      <protection/>
    </xf>
    <xf numFmtId="0" fontId="0" fillId="26" borderId="0">
      <alignment/>
      <protection/>
    </xf>
    <xf numFmtId="0" fontId="0" fillId="0" borderId="0">
      <alignment horizontal="center" vertical="center" wrapText="1"/>
      <protection/>
    </xf>
    <xf numFmtId="0" fontId="9" fillId="20" borderId="0">
      <alignment horizontal="left" vertical="center" indent="1"/>
      <protection/>
    </xf>
    <xf numFmtId="0" fontId="32" fillId="0" borderId="0">
      <alignment/>
      <protection/>
    </xf>
    <xf numFmtId="0" fontId="0" fillId="20" borderId="0">
      <alignment horizontal="left" vertical="center"/>
      <protection/>
    </xf>
    <xf numFmtId="0" fontId="0" fillId="20" borderId="0">
      <alignment horizontal="center" vertical="center"/>
      <protection/>
    </xf>
    <xf numFmtId="0" fontId="0" fillId="25" borderId="0">
      <alignment horizontal="center" vertical="center"/>
      <protection/>
    </xf>
    <xf numFmtId="0" fontId="0" fillId="26" borderId="0">
      <alignment horizontal="center" vertical="center"/>
      <protection/>
    </xf>
    <xf numFmtId="0" fontId="0" fillId="25" borderId="0">
      <alignment horizontal="left" vertical="center"/>
      <protection/>
    </xf>
    <xf numFmtId="0" fontId="0" fillId="26" borderId="0">
      <alignment horizontal="left" vertical="center"/>
      <protection/>
    </xf>
    <xf numFmtId="0" fontId="33" fillId="0" borderId="0">
      <alignment/>
      <protection/>
    </xf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4" fillId="33" borderId="1" applyNumberFormat="0" applyAlignment="0" applyProtection="0"/>
    <xf numFmtId="0" fontId="35" fillId="34" borderId="2" applyNumberFormat="0" applyAlignment="0" applyProtection="0"/>
    <xf numFmtId="0" fontId="36" fillId="34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35" borderId="7" applyNumberFormat="0" applyAlignment="0" applyProtection="0"/>
    <xf numFmtId="0" fontId="42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44" fillId="37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8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9" borderId="0" applyNumberFormat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0" fontId="7" fillId="0" borderId="13" xfId="0" applyFont="1" applyBorder="1" applyAlignment="1">
      <alignment horizontal="left" vertical="center"/>
    </xf>
    <xf numFmtId="0" fontId="7" fillId="0" borderId="11" xfId="0" applyFont="1" applyBorder="1" applyAlignment="1">
      <alignment horizontal="left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49" fontId="5" fillId="0" borderId="14" xfId="0" applyNumberFormat="1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49" fontId="7" fillId="0" borderId="20" xfId="0" applyNumberFormat="1" applyFont="1" applyBorder="1" applyAlignment="1">
      <alignment horizontal="center"/>
    </xf>
    <xf numFmtId="175" fontId="2" fillId="0" borderId="20" xfId="0" applyNumberFormat="1" applyFont="1" applyBorder="1" applyAlignment="1">
      <alignment horizontal="center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49" fontId="2" fillId="0" borderId="2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3" fontId="2" fillId="0" borderId="20" xfId="0" applyNumberFormat="1" applyFont="1" applyBorder="1" applyAlignment="1">
      <alignment horizontal="center"/>
    </xf>
    <xf numFmtId="3" fontId="2" fillId="0" borderId="20" xfId="0" applyNumberFormat="1" applyFont="1" applyFill="1" applyBorder="1" applyAlignment="1">
      <alignment horizontal="center"/>
    </xf>
    <xf numFmtId="3" fontId="49" fillId="0" borderId="20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left" wrapText="1" indent="1"/>
    </xf>
    <xf numFmtId="0" fontId="8" fillId="0" borderId="19" xfId="0" applyFont="1" applyBorder="1" applyAlignment="1">
      <alignment horizontal="left" wrapText="1" indent="1"/>
    </xf>
    <xf numFmtId="0" fontId="8" fillId="0" borderId="18" xfId="0" applyFont="1" applyBorder="1" applyAlignment="1">
      <alignment horizontal="left" wrapText="1" indent="2"/>
    </xf>
    <xf numFmtId="0" fontId="8" fillId="0" borderId="19" xfId="0" applyFont="1" applyBorder="1" applyAlignment="1">
      <alignment horizontal="left" wrapText="1" indent="2"/>
    </xf>
    <xf numFmtId="3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left" wrapText="1"/>
    </xf>
    <xf numFmtId="0" fontId="7" fillId="0" borderId="19" xfId="0" applyFont="1" applyBorder="1" applyAlignment="1">
      <alignment horizontal="left" wrapText="1"/>
    </xf>
    <xf numFmtId="0" fontId="2" fillId="0" borderId="22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49" fontId="7" fillId="0" borderId="24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0" fontId="1" fillId="0" borderId="0" xfId="0" applyFont="1" applyAlignment="1">
      <alignment horizontal="justify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49" fontId="7" fillId="0" borderId="27" xfId="0" applyNumberFormat="1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wrapText="1"/>
    </xf>
    <xf numFmtId="0" fontId="7" fillId="0" borderId="17" xfId="0" applyFont="1" applyBorder="1" applyAlignment="1">
      <alignment horizontal="left" wrapText="1"/>
    </xf>
    <xf numFmtId="49" fontId="7" fillId="0" borderId="21" xfId="0" applyNumberFormat="1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textRotation="90" wrapText="1"/>
    </xf>
    <xf numFmtId="0" fontId="7" fillId="0" borderId="18" xfId="0" applyFont="1" applyBorder="1" applyAlignment="1">
      <alignment horizontal="left"/>
    </xf>
    <xf numFmtId="0" fontId="7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3" fontId="2" fillId="0" borderId="18" xfId="0" applyNumberFormat="1" applyFont="1" applyFill="1" applyBorder="1" applyAlignment="1">
      <alignment horizontal="center"/>
    </xf>
    <xf numFmtId="3" fontId="2" fillId="0" borderId="19" xfId="0" applyNumberFormat="1" applyFont="1" applyFill="1" applyBorder="1" applyAlignment="1">
      <alignment horizontal="center"/>
    </xf>
    <xf numFmtId="3" fontId="2" fillId="0" borderId="18" xfId="0" applyNumberFormat="1" applyFont="1" applyBorder="1" applyAlignment="1">
      <alignment horizontal="center"/>
    </xf>
    <xf numFmtId="3" fontId="2" fillId="0" borderId="19" xfId="0" applyNumberFormat="1" applyFont="1" applyBorder="1" applyAlignment="1">
      <alignment horizontal="center"/>
    </xf>
    <xf numFmtId="3" fontId="7" fillId="0" borderId="20" xfId="0" applyNumberFormat="1" applyFont="1" applyFill="1" applyBorder="1" applyAlignment="1">
      <alignment horizont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49" fontId="7" fillId="0" borderId="24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left"/>
    </xf>
  </cellXfs>
  <cellStyles count="7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alculated Column - IBM Cognos" xfId="33"/>
    <cellStyle name="Calculated Column Name - IBM Cognos" xfId="34"/>
    <cellStyle name="Calculated Row - IBM Cognos" xfId="35"/>
    <cellStyle name="Calculated Row Name - IBM Cognos" xfId="36"/>
    <cellStyle name="Column Name - IBM Cognos" xfId="37"/>
    <cellStyle name="Column Template - IBM Cognos" xfId="38"/>
    <cellStyle name="Differs From Base - IBM Cognos" xfId="39"/>
    <cellStyle name="Group Name - IBM Cognos" xfId="40"/>
    <cellStyle name="Hold Values - IBM Cognos" xfId="41"/>
    <cellStyle name="List Name - IBM Cognos" xfId="42"/>
    <cellStyle name="Locked - IBM Cognos" xfId="43"/>
    <cellStyle name="Measure - IBM Cognos" xfId="44"/>
    <cellStyle name="Measure Header - IBM Cognos" xfId="45"/>
    <cellStyle name="Measure Name - IBM Cognos" xfId="46"/>
    <cellStyle name="Measure Summary - IBM Cognos" xfId="47"/>
    <cellStyle name="Measure Summary TM1 - IBM Cognos" xfId="48"/>
    <cellStyle name="Measure Template - IBM Cognos" xfId="49"/>
    <cellStyle name="More - IBM Cognos" xfId="50"/>
    <cellStyle name="Pending Change - IBM Cognos" xfId="51"/>
    <cellStyle name="Row Name - IBM Cognos" xfId="52"/>
    <cellStyle name="Row Template - IBM Cognos" xfId="53"/>
    <cellStyle name="Summary Column Name - IBM Cognos" xfId="54"/>
    <cellStyle name="Summary Column Name TM1 - IBM Cognos" xfId="55"/>
    <cellStyle name="Summary Row Name - IBM Cognos" xfId="56"/>
    <cellStyle name="Summary Row Name TM1 - IBM Cognos" xfId="57"/>
    <cellStyle name="Unsaved Change - IBM Cognos" xfId="58"/>
    <cellStyle name="Акцент1" xfId="59"/>
    <cellStyle name="Акцент2" xfId="60"/>
    <cellStyle name="Акцент3" xfId="61"/>
    <cellStyle name="Акцент4" xfId="62"/>
    <cellStyle name="Акцент5" xfId="63"/>
    <cellStyle name="Акцент6" xfId="64"/>
    <cellStyle name="Ввод " xfId="65"/>
    <cellStyle name="Вывод" xfId="66"/>
    <cellStyle name="Вычисление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Итог" xfId="74"/>
    <cellStyle name="Контрольная ячейка" xfId="75"/>
    <cellStyle name="Название" xfId="76"/>
    <cellStyle name="Нейтральный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Comma" xfId="84"/>
    <cellStyle name="Comma [0]" xfId="85"/>
    <cellStyle name="Хороший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FDFDF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DD6E7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86;&#1076;&#1086;&#1083;&#1072;&#1079;&#1099;%20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7\&#1060;&#1057;&#1058;\&#1058;&#1072;&#1088;&#1080;&#1092;&#1099;%20&#1055;&#1056;&#1056;%20&#1080;%20&#1093;&#1088;&#1072;&#1085;.%202016%20&#1092;&#1072;&#1082;&#1090;\&#1057;&#1084;&#1077;&#1090;&#1072;%20&#1047;&#1058;&#1060;%20&#1087;&#1086;%20&#1074;&#1080;&#1076;&#1072;&#1084;%20&#1088;&#1072;&#1073;&#1086;&#1090;%2020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9;&#1089;&#1083;&#1091;&#1075;&#1080;%20&#1087;&#1086;&#1088;&#1090;&#1086;&#1074;&#1086;&#1075;&#1086;%20&#1092;&#1083;&#1086;&#1090;&#1072;%20&#1092;&#1072;&#1082;&#1090;%202016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77;&#1090;&#1086;&#1085;&#1085;&#1099;&#1077;%20&#1088;&#1072;&#1073;&#1086;&#1090;&#1099;%202016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1;&#1091;&#1082;&#1089;&#1080;&#1088;&#1099;%20&#1060;&#1072;&#1082;&#1090;%2020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6\&#1044;&#1086;&#1093;&#1086;&#1076;&#1099;\&#1057;&#1074;&#1086;&#1076;%20&#1076;&#1086;&#1093;&#1086;&#1076;&#1099;%20&#1087;&#1086;%20&#1085;&#1086;&#1084;&#1077;&#1085;&#1082;&#1083;&#1072;&#1090;&#1091;&#1088;&#1077;%202016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6\&#1044;&#1086;&#1093;&#1086;&#1076;&#1099;\&#1043;&#1088;&#1091;&#1079;&#1086;&#1086;&#1073;&#1086;&#1088;&#1086;&#1090;\&#1060;&#1072;&#1082;&#1090;%202016\&#1054;&#1078;&#1080;&#1076;&#1072;&#1077;&#1084;&#1099;&#1081;%20&#1074;&#1086;&#1076;&#1085;&#1099;&#1081;%20&#1075;&#1088;&#1091;&#1079;&#1086;&#1086;&#1073;&#1086;&#1088;&#1086;&#1090;%202016%20&#1075;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Plan\2016\&#1044;&#1086;&#1093;&#1086;&#1076;&#1099;\&#1044;&#1086;&#1093;&#1086;&#1076;&#1099;%20&#1047;&#1058;&#1060;%202016%20-%202018%20%20&#1040;&#1050;&#1055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&#1044;&#1047;&#1054;\&#1047;&#1058;&#1060;\2016%20&#1075;&#1086;&#1076;\12%20&#1084;&#1077;&#1089;_&#1092;&#1072;&#1082;&#1090;\720_&#1060;&#1057;&#1044;%20-%20&#1047;&#1058;&#1060;%20&#1055;&#1040;&#1054;%20&#1043;&#1052;&#1050;%20&#1053;&#1053;%20-%202016%20Q4_v00.xlsb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55">
          <cell r="H55">
            <v>462143.37196456606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 короткая"/>
      <sheetName val="Cognos_Office_Connection_Cache"/>
      <sheetName val="Лист1"/>
    </sheetNames>
    <sheetDataSet>
      <sheetData sheetId="0">
        <row r="5">
          <cell r="H5">
            <v>443610.22769415204</v>
          </cell>
          <cell r="I5">
            <v>54808.57724315149</v>
          </cell>
          <cell r="L5">
            <v>79278.17712</v>
          </cell>
          <cell r="M5">
            <v>0</v>
          </cell>
        </row>
        <row r="27">
          <cell r="H27">
            <v>398245.1325964159</v>
          </cell>
          <cell r="I27">
            <v>55958.24359982113</v>
          </cell>
          <cell r="L27">
            <v>37191.69281</v>
          </cell>
          <cell r="M27">
            <v>0</v>
          </cell>
        </row>
        <row r="29">
          <cell r="H29">
            <v>111181.28124434804</v>
          </cell>
          <cell r="I29">
            <v>15523.68302106042</v>
          </cell>
          <cell r="L29">
            <v>9104.12801</v>
          </cell>
          <cell r="M29">
            <v>0</v>
          </cell>
        </row>
        <row r="30">
          <cell r="H30">
            <v>326282.59660897416</v>
          </cell>
          <cell r="I30">
            <v>13506.805062827747</v>
          </cell>
          <cell r="L30">
            <v>134180.25803</v>
          </cell>
          <cell r="M30">
            <v>0</v>
          </cell>
        </row>
        <row r="70">
          <cell r="L70">
            <v>322195.0172233019</v>
          </cell>
          <cell r="M70">
            <v>145.9984780556087</v>
          </cell>
          <cell r="W70">
            <v>3701910.3999999994</v>
          </cell>
        </row>
        <row r="77">
          <cell r="H77">
            <v>2398852.040861273</v>
          </cell>
          <cell r="I77">
            <v>456442.6603627514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лора подслан.  (2)"/>
    </sheetNames>
    <sheetDataSet>
      <sheetData sheetId="0">
        <row r="7">
          <cell r="BH7">
            <v>13338.771828644502</v>
          </cell>
        </row>
        <row r="8">
          <cell r="BH8">
            <v>3703.240396419437</v>
          </cell>
        </row>
        <row r="9">
          <cell r="BH9">
            <v>1562.2165856777492</v>
          </cell>
        </row>
        <row r="10">
          <cell r="BH10">
            <v>3532.1813171355498</v>
          </cell>
        </row>
        <row r="11">
          <cell r="BH11">
            <v>239.0698081841432</v>
          </cell>
        </row>
        <row r="12">
          <cell r="BH12">
            <v>146.0292966751918</v>
          </cell>
        </row>
        <row r="15">
          <cell r="BH15">
            <v>34493.48285931876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29">
          <cell r="H29">
            <v>2226.943128717376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9">
          <cell r="BC9">
            <v>44779.35794426919</v>
          </cell>
        </row>
        <row r="346">
          <cell r="BC346">
            <v>35663.45809279706</v>
          </cell>
        </row>
        <row r="401">
          <cell r="BC401">
            <v>2450.486654179811</v>
          </cell>
        </row>
        <row r="426">
          <cell r="BC426">
            <v>168153.75487973186</v>
          </cell>
        </row>
        <row r="452">
          <cell r="BC452">
            <v>44147.54788577814</v>
          </cell>
        </row>
        <row r="471">
          <cell r="BC471">
            <v>146651.61356335436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Cognos_Office_Connection_Cache"/>
      <sheetName val="СВОД"/>
      <sheetName val="Свод Ожид 2016 при ГБ 2017"/>
    </sheetNames>
    <sheetDataSet>
      <sheetData sheetId="3">
        <row r="14">
          <cell r="AH14">
            <v>129378.85943446295</v>
          </cell>
        </row>
        <row r="15">
          <cell r="AH15">
            <v>432494.8651700775</v>
          </cell>
        </row>
        <row r="250">
          <cell r="AH250">
            <v>6137.184600815839</v>
          </cell>
        </row>
        <row r="251">
          <cell r="AH251">
            <v>4212.866760153573</v>
          </cell>
        </row>
        <row r="333">
          <cell r="AH333">
            <v>1.824</v>
          </cell>
        </row>
        <row r="334">
          <cell r="AH334">
            <v>892.588</v>
          </cell>
        </row>
        <row r="378">
          <cell r="AH378">
            <v>0.6326999999999999</v>
          </cell>
        </row>
        <row r="379">
          <cell r="AH379">
            <v>0</v>
          </cell>
        </row>
        <row r="393">
          <cell r="AH393">
            <v>2.5277999999999996</v>
          </cell>
        </row>
        <row r="394">
          <cell r="AH394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год"/>
      <sheetName val="Прогноз исп.бюджета(20.05.)"/>
      <sheetName val="Прогноз исп.бюджета(09)"/>
      <sheetName val="Прогноз исполнения бюджета 3"/>
    </sheetNames>
    <sheetDataSet>
      <sheetData sheetId="1">
        <row r="361">
          <cell r="CF361">
            <v>103.27383</v>
          </cell>
        </row>
        <row r="362">
          <cell r="CF362">
            <v>382.6948499999999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для карты"/>
      <sheetName val="Вклад ПОЯСНЕНИЯ"/>
      <sheetName val="Вклад 2016-2018 печать"/>
      <sheetName val="Вклад ПЗ 3 кв. 2016"/>
      <sheetName val="для директора"/>
      <sheetName val="МОБ 90 счет"/>
      <sheetName val="Анализ выручки ожид 2016"/>
      <sheetName val="ППУ  Cognos"/>
      <sheetName val="ППУ  Cognos АКП"/>
      <sheetName val="ППУ  Cognos АКП (2)"/>
      <sheetName val="ППУ  Cognos АКП (3)"/>
      <sheetName val="Валовая прибыль  (краткая)"/>
      <sheetName val="Валовая прибыль  (краткая) (2)"/>
      <sheetName val="Для директора ФАКТ"/>
      <sheetName val="Для директора ОжИД"/>
      <sheetName val="Свод_доходы"/>
      <sheetName val="Свод по исп. аренде конт-в"/>
      <sheetName val="для презентации"/>
      <sheetName val="Анализ выручки"/>
    </sheetNames>
    <sheetDataSet>
      <sheetData sheetId="6">
        <row r="245">
          <cell r="EI245">
            <v>232.23690945</v>
          </cell>
        </row>
        <row r="246">
          <cell r="EI246">
            <v>232.23690945</v>
          </cell>
        </row>
        <row r="247">
          <cell r="EI247">
            <v>175.58910390000003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Инструкция к контролям"/>
      <sheetName val="CHANGE_LOG"/>
      <sheetName val="Описание контролей"/>
      <sheetName val="Содержание"/>
      <sheetName val="Списки2"/>
      <sheetName val="Списки1_SAP"/>
      <sheetName val="Чеклист"/>
      <sheetName val="Реорганизация Контроль"/>
      <sheetName val="БАЛАНС РСБУ"/>
      <sheetName val="БАЛАНС _изм.УП"/>
      <sheetName val="Баланс Контроль"/>
      <sheetName val="ОФР РСБУ"/>
      <sheetName val="ОФР Контроль"/>
      <sheetName val="Налоги 1"/>
      <sheetName val="Налоги 2"/>
      <sheetName val="Налоги 3"/>
      <sheetName val="Налоги 4"/>
      <sheetName val="ТАБЛИЦА 1"/>
      <sheetName val="ТАБЛИЦА 3"/>
      <sheetName val="ТАБЛИЦА 3.1"/>
      <sheetName val="ТАБЛИЦА 3.2"/>
      <sheetName val="ТАБЛИЦА 4"/>
      <sheetName val="ТАБЛИЦА 4.а"/>
      <sheetName val="ТАБЛИЦА 5"/>
      <sheetName val="ТАБЛИЦА 6.1"/>
      <sheetName val="ТАБЛИЦА 6.2"/>
      <sheetName val="ТАБЛИЦА 7.1"/>
      <sheetName val="ТАБЛИЦА 7.1.1"/>
      <sheetName val="ТАБЛИЦА 7.1.2"/>
      <sheetName val="ТАБЛИЦА 7.1.3_Ввод ОС"/>
      <sheetName val="Таблица_7.2"/>
      <sheetName val="Таблица 7.2с2"/>
      <sheetName val="Таблица 7.2b"/>
      <sheetName val="ТАБЛИЦА 7.2c1"/>
      <sheetName val="Таблица 7.2с3"/>
      <sheetName val="ТАБЛИЦА 7.2d"/>
      <sheetName val="ТАБЛИЦА 8"/>
      <sheetName val="ТАБЛИЦА 9"/>
      <sheetName val="ТАБЛИЦА 10.1"/>
      <sheetName val="ТАБЛИЦА 10.2"/>
      <sheetName val="ТАБЛИЦА 10.6"/>
      <sheetName val="ТАБЛИЦА 11"/>
      <sheetName val="ТАБЛИЦА 12"/>
      <sheetName val="ТАБЛИЦА 13"/>
      <sheetName val="ТАБЛИЦА 13а"/>
      <sheetName val="ТАБЛИЦА 14"/>
      <sheetName val="ТАБЛИЦА 15"/>
      <sheetName val="ТАБЛИЦА 16"/>
      <sheetName val="ТАБЛИЦА 17"/>
      <sheetName val="ТАБЛИЦА 17а"/>
      <sheetName val="ТАБЛИЦА 17б"/>
      <sheetName val="ТАБЛИЦА 17в"/>
      <sheetName val="ТАБЛИЦА 18"/>
      <sheetName val="ТАБЛИЦА 19"/>
      <sheetName val="ТАБЛИЦА 20"/>
      <sheetName val="ТАБЛИЦА 21"/>
      <sheetName val="ТАБЛИЦА 22"/>
      <sheetName val="ТАБЛИЦА 26"/>
      <sheetName val="ТАБЛИЦА 27"/>
      <sheetName val="ТАБЛИЦА 28"/>
      <sheetName val="ТАБЛИЦА 29"/>
      <sheetName val="ТАБЛИЦА 30"/>
      <sheetName val="ТАБЛИЦА 31"/>
      <sheetName val="ТАБЛИЦА 32"/>
      <sheetName val="СВОД_ТАБЛИЦА 33"/>
      <sheetName val="СВОД_ТАБЛИЦА 35"/>
      <sheetName val="ТАБЛИЦА 36.МФ.МС"/>
      <sheetName val="ТАБЛИЦА 36.МС-ОС.01"/>
      <sheetName val="ТАБЛИЦА 36.МС-ОС.02"/>
      <sheetName val="ТАБЛИЦА 37"/>
      <sheetName val="ТАБЛИЦА 38"/>
      <sheetName val="ТАБЛИЦА 39"/>
      <sheetName val="ТАБЛИЦА 41"/>
      <sheetName val="ТАБЛИЦА 43"/>
      <sheetName val="ТАБЛИЦА 47"/>
      <sheetName val="ТАБЛИЦА 48"/>
      <sheetName val="ТАБЛИЦА 55"/>
      <sheetName val="Параметры выгрузк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Relationship Id="rId2" Type="http://schemas.openxmlformats.org/officeDocument/2006/relationships/customProperty" Target="../customProperty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CafeStyleVersion" r:id="rId1"/>
    <customPr name="LastTupleSet_COR_Mappings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DE58"/>
  <sheetViews>
    <sheetView tabSelected="1" view="pageBreakPreview" zoomScaleSheetLayoutView="100" zoomScalePageLayoutView="0" workbookViewId="0" topLeftCell="A1">
      <pane ySplit="11" topLeftCell="A42" activePane="bottomLeft" state="frozen"/>
      <selection pane="topLeft" activeCell="CA11" sqref="CA11:CI11"/>
      <selection pane="bottomLeft" activeCell="EH48" sqref="EH48"/>
    </sheetView>
  </sheetViews>
  <sheetFormatPr defaultColWidth="0.875" defaultRowHeight="12.75" outlineLevelCol="1"/>
  <cols>
    <col min="1" max="108" width="0.875" style="3" customWidth="1"/>
    <col min="109" max="109" width="8.375" style="3" hidden="1" customWidth="1" outlineLevel="1"/>
    <col min="110" max="110" width="0.875" style="3" customWidth="1" collapsed="1"/>
    <col min="111" max="16384" width="0.875" style="3" customWidth="1"/>
  </cols>
  <sheetData>
    <row r="1" ht="15">
      <c r="DD1" s="4" t="s">
        <v>0</v>
      </c>
    </row>
    <row r="2" ht="12" customHeight="1"/>
    <row r="3" spans="1:108" s="6" customFormat="1" ht="15" customHeight="1">
      <c r="A3" s="24" t="s">
        <v>95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</row>
    <row r="4" spans="1:108" s="6" customFormat="1" ht="15" customHeight="1">
      <c r="A4" s="24" t="s">
        <v>1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</row>
    <row r="5" spans="1:108" s="6" customFormat="1" ht="15" customHeight="1">
      <c r="A5" s="24" t="s">
        <v>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</row>
    <row r="6" spans="1:108" s="6" customFormat="1" ht="15" customHeight="1">
      <c r="A6" s="24" t="s">
        <v>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</row>
    <row r="7" spans="1:108" s="6" customFormat="1" ht="15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V7" s="5"/>
      <c r="AW7" s="8" t="s">
        <v>2</v>
      </c>
      <c r="AX7" s="25" t="s">
        <v>102</v>
      </c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6" t="s">
        <v>8</v>
      </c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</row>
    <row r="8" spans="1:108" s="6" customFormat="1" ht="10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</row>
    <row r="9" spans="1:108" s="10" customFormat="1" ht="13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26" t="s">
        <v>101</v>
      </c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</row>
    <row r="10" spans="1:108" s="6" customFormat="1" ht="13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27" t="s">
        <v>9</v>
      </c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</row>
    <row r="11" spans="1:108" s="6" customFormat="1" ht="9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</row>
    <row r="12" spans="1:108" s="6" customFormat="1" ht="15" customHeight="1">
      <c r="A12" s="28" t="s">
        <v>10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</row>
    <row r="13" ht="9.75" customHeight="1"/>
    <row r="14" spans="1:108" s="13" customFormat="1" ht="12.75">
      <c r="A14" s="29" t="s">
        <v>16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1"/>
      <c r="BJ14" s="29" t="s">
        <v>17</v>
      </c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1"/>
      <c r="BW14" s="35" t="s">
        <v>18</v>
      </c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7"/>
    </row>
    <row r="15" spans="1:108" s="13" customFormat="1" ht="12.75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4"/>
      <c r="BJ15" s="32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4"/>
      <c r="BW15" s="38">
        <v>1</v>
      </c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</row>
    <row r="16" spans="1:108" s="13" customFormat="1" ht="12.75">
      <c r="A16" s="14"/>
      <c r="B16" s="39" t="s">
        <v>11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40"/>
      <c r="BJ16" s="41" t="s">
        <v>19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2">
        <f>BW17+BW18</f>
        <v>485.96867999999995</v>
      </c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</row>
    <row r="17" spans="1:108" s="13" customFormat="1" ht="12.75">
      <c r="A17" s="14"/>
      <c r="B17" s="43" t="s">
        <v>12</v>
      </c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5" t="s">
        <v>20</v>
      </c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2">
        <f>'[7]год'!$CF$361+'[7]год'!$CF$362</f>
        <v>485.96867999999995</v>
      </c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</row>
    <row r="18" spans="1:108" s="13" customFormat="1" ht="12.75">
      <c r="A18" s="14"/>
      <c r="B18" s="43" t="s">
        <v>13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4"/>
      <c r="BJ18" s="45" t="s">
        <v>21</v>
      </c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  <c r="CW18" s="38"/>
      <c r="CX18" s="38"/>
      <c r="CY18" s="38"/>
      <c r="CZ18" s="38"/>
      <c r="DA18" s="38"/>
      <c r="DB18" s="38"/>
      <c r="DC18" s="38"/>
      <c r="DD18" s="38"/>
    </row>
    <row r="19" spans="1:108" s="13" customFormat="1" ht="12.75">
      <c r="A19" s="14"/>
      <c r="B19" s="39" t="s">
        <v>14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40"/>
      <c r="BJ19" s="41" t="s">
        <v>22</v>
      </c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  <c r="CW19" s="38"/>
      <c r="CX19" s="38"/>
      <c r="CY19" s="38"/>
      <c r="CZ19" s="38"/>
      <c r="DA19" s="38"/>
      <c r="DB19" s="38"/>
      <c r="DC19" s="38"/>
      <c r="DD19" s="38"/>
    </row>
    <row r="20" spans="1:108" s="13" customFormat="1" ht="12.75">
      <c r="A20" s="14"/>
      <c r="B20" s="39" t="s">
        <v>15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40"/>
      <c r="BJ20" s="41" t="s">
        <v>23</v>
      </c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  <c r="CW20" s="38"/>
      <c r="CX20" s="38"/>
      <c r="CY20" s="38"/>
      <c r="CZ20" s="38"/>
      <c r="DA20" s="38"/>
      <c r="DB20" s="38"/>
      <c r="DC20" s="38"/>
      <c r="DD20" s="38"/>
    </row>
    <row r="21" ht="12" customHeight="1"/>
    <row r="22" spans="1:108" s="7" customFormat="1" ht="15" customHeight="1">
      <c r="A22" s="28" t="s">
        <v>96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</row>
    <row r="23" s="13" customFormat="1" ht="12.75" customHeight="1">
      <c r="DD23" s="23" t="s">
        <v>25</v>
      </c>
    </row>
    <row r="24" spans="1:108" s="2" customFormat="1" ht="12.75" customHeight="1">
      <c r="A24" s="46" t="s">
        <v>24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8"/>
      <c r="BJ24" s="52" t="s">
        <v>17</v>
      </c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4"/>
      <c r="BW24" s="58" t="s">
        <v>3</v>
      </c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 t="s">
        <v>4</v>
      </c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</row>
    <row r="25" spans="1:108" s="2" customFormat="1" ht="12.75" customHeight="1">
      <c r="A25" s="4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1"/>
      <c r="BJ25" s="55"/>
      <c r="BK25" s="56"/>
      <c r="BL25" s="56"/>
      <c r="BM25" s="56"/>
      <c r="BN25" s="56"/>
      <c r="BO25" s="56"/>
      <c r="BP25" s="56"/>
      <c r="BQ25" s="56"/>
      <c r="BR25" s="56"/>
      <c r="BS25" s="56"/>
      <c r="BT25" s="56"/>
      <c r="BU25" s="56"/>
      <c r="BV25" s="57"/>
      <c r="BW25" s="59">
        <v>1</v>
      </c>
      <c r="BX25" s="59"/>
      <c r="BY25" s="59"/>
      <c r="BZ25" s="59"/>
      <c r="CA25" s="59"/>
      <c r="CB25" s="59"/>
      <c r="CC25" s="59"/>
      <c r="CD25" s="59"/>
      <c r="CE25" s="59"/>
      <c r="CF25" s="59"/>
      <c r="CG25" s="59"/>
      <c r="CH25" s="59"/>
      <c r="CI25" s="59"/>
      <c r="CJ25" s="59"/>
      <c r="CK25" s="59"/>
      <c r="CL25" s="59"/>
      <c r="CM25" s="59"/>
      <c r="CN25" s="59">
        <v>2</v>
      </c>
      <c r="CO25" s="59"/>
      <c r="CP25" s="59"/>
      <c r="CQ25" s="59"/>
      <c r="CR25" s="59"/>
      <c r="CS25" s="59"/>
      <c r="CT25" s="59"/>
      <c r="CU25" s="59"/>
      <c r="CV25" s="59"/>
      <c r="CW25" s="59"/>
      <c r="CX25" s="59"/>
      <c r="CY25" s="59"/>
      <c r="CZ25" s="59"/>
      <c r="DA25" s="59"/>
      <c r="DB25" s="59"/>
      <c r="DC25" s="59"/>
      <c r="DD25" s="59"/>
    </row>
    <row r="26" spans="1:108" s="17" customFormat="1" ht="12.75">
      <c r="A26" s="35" t="s">
        <v>26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7"/>
      <c r="BJ26" s="41" t="s">
        <v>27</v>
      </c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60">
        <f>SUM(BW27:CM47)</f>
        <v>573761.4113883098</v>
      </c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>
        <f>CN27+CN28+CN31+CN47</f>
        <v>513075.3990856396</v>
      </c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</row>
    <row r="27" spans="1:109" s="13" customFormat="1" ht="12.75">
      <c r="A27" s="14"/>
      <c r="B27" s="61" t="s">
        <v>52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2"/>
      <c r="BJ27" s="45" t="s">
        <v>28</v>
      </c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63">
        <f>'[6]Свод Ожид 2016 при ГБ 2017'!$AH$14+'[6]Свод Ожид 2016 при ГБ 2017'!$AH$15</f>
        <v>561873.7246045404</v>
      </c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4">
        <f>BW27*DE48</f>
        <v>502975.14641581796</v>
      </c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17"/>
    </row>
    <row r="28" spans="1:109" s="13" customFormat="1" ht="12.75">
      <c r="A28" s="14"/>
      <c r="B28" s="61" t="s">
        <v>53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2"/>
      <c r="BJ28" s="45" t="s">
        <v>29</v>
      </c>
      <c r="BK28" s="45"/>
      <c r="BL28" s="45"/>
      <c r="BM28" s="45"/>
      <c r="BN28" s="45"/>
      <c r="BO28" s="45"/>
      <c r="BP28" s="45"/>
      <c r="BQ28" s="45"/>
      <c r="BR28" s="45"/>
      <c r="BS28" s="45"/>
      <c r="BT28" s="45"/>
      <c r="BU28" s="45"/>
      <c r="BV28" s="45"/>
      <c r="BW28" s="63">
        <f>'[6]Свод Ожид 2016 при ГБ 2017'!$AH$250+'[6]Свод Ожид 2016 при ГБ 2017'!$AH$251</f>
        <v>10350.051360969412</v>
      </c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4">
        <f>BW28*DE$48</f>
        <v>9265.104187526833</v>
      </c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17"/>
    </row>
    <row r="29" spans="1:109" s="13" customFormat="1" ht="25.5" customHeight="1">
      <c r="A29" s="14"/>
      <c r="B29" s="61" t="s">
        <v>54</v>
      </c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2"/>
      <c r="BJ29" s="45" t="s">
        <v>30</v>
      </c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17"/>
    </row>
    <row r="30" spans="1:109" s="13" customFormat="1" ht="12.75">
      <c r="A30" s="14"/>
      <c r="B30" s="61" t="s">
        <v>55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2"/>
      <c r="BJ30" s="45" t="s">
        <v>31</v>
      </c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63">
        <f>('[8]МОБ 90 счет'!$EI$245+'[8]МОБ 90 счет'!$EI$246+'[8]МОБ 90 счет'!$EI$247)</f>
        <v>640.0629228</v>
      </c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4">
        <f>BW30*DE$48</f>
        <v>572.9681389483948</v>
      </c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17"/>
    </row>
    <row r="31" spans="1:109" s="13" customFormat="1" ht="12.75">
      <c r="A31" s="14"/>
      <c r="B31" s="61" t="s">
        <v>56</v>
      </c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2"/>
      <c r="BJ31" s="45" t="s">
        <v>32</v>
      </c>
      <c r="BK31" s="45"/>
      <c r="BL31" s="45"/>
      <c r="BM31" s="45"/>
      <c r="BN31" s="45"/>
      <c r="BO31" s="45"/>
      <c r="BP31" s="45"/>
      <c r="BQ31" s="45"/>
      <c r="BR31" s="45"/>
      <c r="BS31" s="45"/>
      <c r="BT31" s="45"/>
      <c r="BU31" s="45"/>
      <c r="BV31" s="45"/>
      <c r="BW31" s="63">
        <f>'[6]Свод Ожид 2016 при ГБ 2017'!$AH$333+'[6]Свод Ожид 2016 при ГБ 2017'!$AH$334</f>
        <v>894.4119999999999</v>
      </c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4">
        <f>BW31*DE48</f>
        <v>800.6549994354892</v>
      </c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17"/>
    </row>
    <row r="32" spans="1:109" s="13" customFormat="1" ht="12.75">
      <c r="A32" s="14"/>
      <c r="B32" s="61" t="s">
        <v>57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2"/>
      <c r="BJ32" s="45" t="s">
        <v>33</v>
      </c>
      <c r="BK32" s="45"/>
      <c r="BL32" s="45"/>
      <c r="BM32" s="45"/>
      <c r="BN32" s="45"/>
      <c r="BO32" s="45"/>
      <c r="BP32" s="45"/>
      <c r="BQ32" s="45"/>
      <c r="BR32" s="45"/>
      <c r="BS32" s="45"/>
      <c r="BT32" s="45"/>
      <c r="BU32" s="45"/>
      <c r="BV32" s="45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5"/>
      <c r="CO32" s="65"/>
      <c r="CP32" s="65"/>
      <c r="CQ32" s="65"/>
      <c r="CR32" s="65"/>
      <c r="CS32" s="65"/>
      <c r="CT32" s="65"/>
      <c r="CU32" s="65"/>
      <c r="CV32" s="65"/>
      <c r="CW32" s="65"/>
      <c r="CX32" s="65"/>
      <c r="CY32" s="65"/>
      <c r="CZ32" s="65"/>
      <c r="DA32" s="65"/>
      <c r="DB32" s="65"/>
      <c r="DC32" s="65"/>
      <c r="DD32" s="65"/>
      <c r="DE32" s="17"/>
    </row>
    <row r="33" spans="1:109" s="13" customFormat="1" ht="12.75">
      <c r="A33" s="14"/>
      <c r="B33" s="66" t="s">
        <v>58</v>
      </c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7"/>
      <c r="BJ33" s="45" t="s">
        <v>35</v>
      </c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45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5"/>
      <c r="CO33" s="65"/>
      <c r="CP33" s="65"/>
      <c r="CQ33" s="65"/>
      <c r="CR33" s="65"/>
      <c r="CS33" s="65"/>
      <c r="CT33" s="65"/>
      <c r="CU33" s="65"/>
      <c r="CV33" s="65"/>
      <c r="CW33" s="65"/>
      <c r="CX33" s="65"/>
      <c r="CY33" s="65"/>
      <c r="CZ33" s="65"/>
      <c r="DA33" s="65"/>
      <c r="DB33" s="65"/>
      <c r="DC33" s="65"/>
      <c r="DD33" s="65"/>
      <c r="DE33" s="17"/>
    </row>
    <row r="34" spans="1:109" s="13" customFormat="1" ht="12.75">
      <c r="A34" s="14"/>
      <c r="B34" s="66" t="s">
        <v>59</v>
      </c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7"/>
      <c r="BJ34" s="45" t="s">
        <v>36</v>
      </c>
      <c r="BK34" s="45"/>
      <c r="BL34" s="45"/>
      <c r="BM34" s="45"/>
      <c r="BN34" s="45"/>
      <c r="BO34" s="45"/>
      <c r="BP34" s="45"/>
      <c r="BQ34" s="45"/>
      <c r="BR34" s="45"/>
      <c r="BS34" s="45"/>
      <c r="BT34" s="45"/>
      <c r="BU34" s="45"/>
      <c r="BV34" s="45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5"/>
      <c r="CO34" s="65"/>
      <c r="CP34" s="65"/>
      <c r="CQ34" s="65"/>
      <c r="CR34" s="65"/>
      <c r="CS34" s="65"/>
      <c r="CT34" s="65"/>
      <c r="CU34" s="65"/>
      <c r="CV34" s="65"/>
      <c r="CW34" s="65"/>
      <c r="CX34" s="65"/>
      <c r="CY34" s="65"/>
      <c r="CZ34" s="65"/>
      <c r="DA34" s="65"/>
      <c r="DB34" s="65"/>
      <c r="DC34" s="65"/>
      <c r="DD34" s="65"/>
      <c r="DE34" s="17"/>
    </row>
    <row r="35" spans="1:109" s="13" customFormat="1" ht="12.75">
      <c r="A35" s="14"/>
      <c r="B35" s="66" t="s">
        <v>60</v>
      </c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7"/>
      <c r="BJ35" s="45" t="s">
        <v>37</v>
      </c>
      <c r="BK35" s="45"/>
      <c r="BL35" s="45"/>
      <c r="BM35" s="45"/>
      <c r="BN35" s="45"/>
      <c r="BO35" s="45"/>
      <c r="BP35" s="45"/>
      <c r="BQ35" s="45"/>
      <c r="BR35" s="45"/>
      <c r="BS35" s="45"/>
      <c r="BT35" s="45"/>
      <c r="BU35" s="45"/>
      <c r="BV35" s="45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5"/>
      <c r="CO35" s="65"/>
      <c r="CP35" s="65"/>
      <c r="CQ35" s="65"/>
      <c r="CR35" s="65"/>
      <c r="CS35" s="65"/>
      <c r="CT35" s="65"/>
      <c r="CU35" s="65"/>
      <c r="CV35" s="65"/>
      <c r="CW35" s="65"/>
      <c r="CX35" s="65"/>
      <c r="CY35" s="65"/>
      <c r="CZ35" s="65"/>
      <c r="DA35" s="65"/>
      <c r="DB35" s="65"/>
      <c r="DC35" s="65"/>
      <c r="DD35" s="65"/>
      <c r="DE35" s="17"/>
    </row>
    <row r="36" spans="1:109" s="13" customFormat="1" ht="12.75">
      <c r="A36" s="14"/>
      <c r="B36" s="68" t="s">
        <v>97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9"/>
      <c r="BJ36" s="45" t="s">
        <v>38</v>
      </c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45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17"/>
    </row>
    <row r="37" spans="1:109" s="13" customFormat="1" ht="12.75">
      <c r="A37" s="14"/>
      <c r="B37" s="68" t="s">
        <v>98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9"/>
      <c r="BJ37" s="45" t="s">
        <v>39</v>
      </c>
      <c r="BK37" s="45"/>
      <c r="BL37" s="45"/>
      <c r="BM37" s="45"/>
      <c r="BN37" s="45"/>
      <c r="BO37" s="45"/>
      <c r="BP37" s="45"/>
      <c r="BQ37" s="45"/>
      <c r="BR37" s="45"/>
      <c r="BS37" s="45"/>
      <c r="BT37" s="45"/>
      <c r="BU37" s="45"/>
      <c r="BV37" s="45"/>
      <c r="BW37" s="63"/>
      <c r="BX37" s="63"/>
      <c r="BY37" s="63"/>
      <c r="BZ37" s="63"/>
      <c r="CA37" s="63"/>
      <c r="CB37" s="63"/>
      <c r="CC37" s="63"/>
      <c r="CD37" s="63"/>
      <c r="CE37" s="63"/>
      <c r="CF37" s="63"/>
      <c r="CG37" s="63"/>
      <c r="CH37" s="63"/>
      <c r="CI37" s="63"/>
      <c r="CJ37" s="63"/>
      <c r="CK37" s="63"/>
      <c r="CL37" s="63"/>
      <c r="CM37" s="63"/>
      <c r="CN37" s="65"/>
      <c r="CO37" s="65"/>
      <c r="CP37" s="65"/>
      <c r="CQ37" s="65"/>
      <c r="CR37" s="65"/>
      <c r="CS37" s="65"/>
      <c r="CT37" s="65"/>
      <c r="CU37" s="65"/>
      <c r="CV37" s="65"/>
      <c r="CW37" s="65"/>
      <c r="CX37" s="65"/>
      <c r="CY37" s="65"/>
      <c r="CZ37" s="65"/>
      <c r="DA37" s="65"/>
      <c r="DB37" s="65"/>
      <c r="DC37" s="65"/>
      <c r="DD37" s="65"/>
      <c r="DE37" s="17"/>
    </row>
    <row r="38" spans="1:109" s="13" customFormat="1" ht="12.75">
      <c r="A38" s="14"/>
      <c r="B38" s="66" t="s">
        <v>61</v>
      </c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  <c r="AG38" s="66"/>
      <c r="AH38" s="66"/>
      <c r="AI38" s="66"/>
      <c r="AJ38" s="66"/>
      <c r="AK38" s="66"/>
      <c r="AL38" s="66"/>
      <c r="AM38" s="66"/>
      <c r="AN38" s="66"/>
      <c r="AO38" s="66"/>
      <c r="AP38" s="66"/>
      <c r="AQ38" s="66"/>
      <c r="AR38" s="66"/>
      <c r="AS38" s="66"/>
      <c r="AT38" s="66"/>
      <c r="AU38" s="66"/>
      <c r="AV38" s="66"/>
      <c r="AW38" s="66"/>
      <c r="AX38" s="66"/>
      <c r="AY38" s="66"/>
      <c r="AZ38" s="66"/>
      <c r="BA38" s="66"/>
      <c r="BB38" s="66"/>
      <c r="BC38" s="66"/>
      <c r="BD38" s="66"/>
      <c r="BE38" s="66"/>
      <c r="BF38" s="66"/>
      <c r="BG38" s="66"/>
      <c r="BH38" s="66"/>
      <c r="BI38" s="67"/>
      <c r="BJ38" s="45" t="s">
        <v>40</v>
      </c>
      <c r="BK38" s="45"/>
      <c r="BL38" s="45"/>
      <c r="BM38" s="45"/>
      <c r="BN38" s="45"/>
      <c r="BO38" s="45"/>
      <c r="BP38" s="45"/>
      <c r="BQ38" s="45"/>
      <c r="BR38" s="45"/>
      <c r="BS38" s="45"/>
      <c r="BT38" s="45"/>
      <c r="BU38" s="45"/>
      <c r="BV38" s="45"/>
      <c r="BW38" s="63"/>
      <c r="BX38" s="63"/>
      <c r="BY38" s="63"/>
      <c r="BZ38" s="63"/>
      <c r="CA38" s="63"/>
      <c r="CB38" s="63"/>
      <c r="CC38" s="63"/>
      <c r="CD38" s="63"/>
      <c r="CE38" s="63"/>
      <c r="CF38" s="63"/>
      <c r="CG38" s="63"/>
      <c r="CH38" s="63"/>
      <c r="CI38" s="63"/>
      <c r="CJ38" s="63"/>
      <c r="CK38" s="63"/>
      <c r="CL38" s="63"/>
      <c r="CM38" s="63"/>
      <c r="CN38" s="65"/>
      <c r="CO38" s="65"/>
      <c r="CP38" s="65"/>
      <c r="CQ38" s="65"/>
      <c r="CR38" s="65"/>
      <c r="CS38" s="65"/>
      <c r="CT38" s="65"/>
      <c r="CU38" s="65"/>
      <c r="CV38" s="65"/>
      <c r="CW38" s="65"/>
      <c r="CX38" s="65"/>
      <c r="CY38" s="65"/>
      <c r="CZ38" s="65"/>
      <c r="DA38" s="65"/>
      <c r="DB38" s="65"/>
      <c r="DC38" s="65"/>
      <c r="DD38" s="65"/>
      <c r="DE38" s="17"/>
    </row>
    <row r="39" spans="1:109" s="13" customFormat="1" ht="12.75">
      <c r="A39" s="14"/>
      <c r="B39" s="66" t="s">
        <v>62</v>
      </c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7"/>
      <c r="BJ39" s="45" t="s">
        <v>41</v>
      </c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17"/>
    </row>
    <row r="40" spans="1:109" s="13" customFormat="1" ht="12.75">
      <c r="A40" s="14"/>
      <c r="B40" s="68" t="s">
        <v>63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9"/>
      <c r="BJ40" s="45" t="s">
        <v>43</v>
      </c>
      <c r="BK40" s="45"/>
      <c r="BL40" s="45"/>
      <c r="BM40" s="45"/>
      <c r="BN40" s="45"/>
      <c r="BO40" s="45"/>
      <c r="BP40" s="45"/>
      <c r="BQ40" s="45"/>
      <c r="BR40" s="45"/>
      <c r="BS40" s="45"/>
      <c r="BT40" s="45"/>
      <c r="BU40" s="45"/>
      <c r="BV40" s="45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5"/>
      <c r="CO40" s="65"/>
      <c r="CP40" s="65"/>
      <c r="CQ40" s="65"/>
      <c r="CR40" s="65"/>
      <c r="CS40" s="65"/>
      <c r="CT40" s="65"/>
      <c r="CU40" s="65"/>
      <c r="CV40" s="65"/>
      <c r="CW40" s="65"/>
      <c r="CX40" s="65"/>
      <c r="CY40" s="65"/>
      <c r="CZ40" s="65"/>
      <c r="DA40" s="65"/>
      <c r="DB40" s="65"/>
      <c r="DC40" s="65"/>
      <c r="DD40" s="65"/>
      <c r="DE40" s="17"/>
    </row>
    <row r="41" spans="1:109" s="13" customFormat="1" ht="12.75">
      <c r="A41" s="14"/>
      <c r="B41" s="66" t="s">
        <v>64</v>
      </c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7"/>
      <c r="BJ41" s="45" t="s">
        <v>42</v>
      </c>
      <c r="BK41" s="45"/>
      <c r="BL41" s="45"/>
      <c r="BM41" s="45"/>
      <c r="BN41" s="45"/>
      <c r="BO41" s="45"/>
      <c r="BP41" s="45"/>
      <c r="BQ41" s="45"/>
      <c r="BR41" s="45"/>
      <c r="BS41" s="45"/>
      <c r="BT41" s="45"/>
      <c r="BU41" s="45"/>
      <c r="BV41" s="45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5"/>
      <c r="CO41" s="65"/>
      <c r="CP41" s="65"/>
      <c r="CQ41" s="65"/>
      <c r="CR41" s="65"/>
      <c r="CS41" s="65"/>
      <c r="CT41" s="65"/>
      <c r="CU41" s="65"/>
      <c r="CV41" s="65"/>
      <c r="CW41" s="65"/>
      <c r="CX41" s="65"/>
      <c r="CY41" s="65"/>
      <c r="CZ41" s="65"/>
      <c r="DA41" s="65"/>
      <c r="DB41" s="65"/>
      <c r="DC41" s="65"/>
      <c r="DD41" s="65"/>
      <c r="DE41" s="17"/>
    </row>
    <row r="42" spans="1:109" s="13" customFormat="1" ht="12.75">
      <c r="A42" s="14"/>
      <c r="B42" s="68" t="s">
        <v>65</v>
      </c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9"/>
      <c r="BJ42" s="45" t="s">
        <v>44</v>
      </c>
      <c r="BK42" s="45"/>
      <c r="BL42" s="45"/>
      <c r="BM42" s="45"/>
      <c r="BN42" s="45"/>
      <c r="BO42" s="45"/>
      <c r="BP42" s="45"/>
      <c r="BQ42" s="45"/>
      <c r="BR42" s="45"/>
      <c r="BS42" s="45"/>
      <c r="BT42" s="45"/>
      <c r="BU42" s="45"/>
      <c r="BV42" s="45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17"/>
    </row>
    <row r="43" spans="1:109" s="13" customFormat="1" ht="12.75">
      <c r="A43" s="14"/>
      <c r="B43" s="68" t="s">
        <v>66</v>
      </c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9"/>
      <c r="BJ43" s="45" t="s">
        <v>45</v>
      </c>
      <c r="BK43" s="45"/>
      <c r="BL43" s="45"/>
      <c r="BM43" s="45"/>
      <c r="BN43" s="45"/>
      <c r="BO43" s="45"/>
      <c r="BP43" s="45"/>
      <c r="BQ43" s="45"/>
      <c r="BR43" s="45"/>
      <c r="BS43" s="45"/>
      <c r="BT43" s="45"/>
      <c r="BU43" s="45"/>
      <c r="BV43" s="45"/>
      <c r="BW43" s="63"/>
      <c r="BX43" s="63"/>
      <c r="BY43" s="63"/>
      <c r="BZ43" s="63"/>
      <c r="CA43" s="63"/>
      <c r="CB43" s="63"/>
      <c r="CC43" s="63"/>
      <c r="CD43" s="63"/>
      <c r="CE43" s="63"/>
      <c r="CF43" s="63"/>
      <c r="CG43" s="63"/>
      <c r="CH43" s="63"/>
      <c r="CI43" s="63"/>
      <c r="CJ43" s="63"/>
      <c r="CK43" s="63"/>
      <c r="CL43" s="63"/>
      <c r="CM43" s="63"/>
      <c r="CN43" s="65"/>
      <c r="CO43" s="65"/>
      <c r="CP43" s="65"/>
      <c r="CQ43" s="65"/>
      <c r="CR43" s="65"/>
      <c r="CS43" s="65"/>
      <c r="CT43" s="65"/>
      <c r="CU43" s="65"/>
      <c r="CV43" s="65"/>
      <c r="CW43" s="65"/>
      <c r="CX43" s="65"/>
      <c r="CY43" s="65"/>
      <c r="CZ43" s="65"/>
      <c r="DA43" s="65"/>
      <c r="DB43" s="65"/>
      <c r="DC43" s="65"/>
      <c r="DD43" s="65"/>
      <c r="DE43" s="17"/>
    </row>
    <row r="44" spans="1:109" s="13" customFormat="1" ht="12.75">
      <c r="A44" s="14"/>
      <c r="B44" s="66" t="s">
        <v>67</v>
      </c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D44" s="66"/>
      <c r="BE44" s="66"/>
      <c r="BF44" s="66"/>
      <c r="BG44" s="66"/>
      <c r="BH44" s="66"/>
      <c r="BI44" s="67"/>
      <c r="BJ44" s="45" t="s">
        <v>46</v>
      </c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63"/>
      <c r="BX44" s="63"/>
      <c r="BY44" s="63"/>
      <c r="BZ44" s="63"/>
      <c r="CA44" s="63"/>
      <c r="CB44" s="63"/>
      <c r="CC44" s="63"/>
      <c r="CD44" s="63"/>
      <c r="CE44" s="63"/>
      <c r="CF44" s="63"/>
      <c r="CG44" s="63"/>
      <c r="CH44" s="63"/>
      <c r="CI44" s="63"/>
      <c r="CJ44" s="63"/>
      <c r="CK44" s="63"/>
      <c r="CL44" s="63"/>
      <c r="CM44" s="63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  <c r="DA44" s="65"/>
      <c r="DB44" s="65"/>
      <c r="DC44" s="65"/>
      <c r="DD44" s="65"/>
      <c r="DE44" s="17"/>
    </row>
    <row r="45" spans="1:109" s="13" customFormat="1" ht="12.75">
      <c r="A45" s="14"/>
      <c r="B45" s="61" t="s">
        <v>68</v>
      </c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2"/>
      <c r="BJ45" s="45" t="s">
        <v>34</v>
      </c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63"/>
      <c r="BX45" s="63"/>
      <c r="BY45" s="63"/>
      <c r="BZ45" s="63"/>
      <c r="CA45" s="63"/>
      <c r="CB45" s="63"/>
      <c r="CC45" s="63"/>
      <c r="CD45" s="63"/>
      <c r="CE45" s="63"/>
      <c r="CF45" s="63"/>
      <c r="CG45" s="63"/>
      <c r="CH45" s="63"/>
      <c r="CI45" s="63"/>
      <c r="CJ45" s="63"/>
      <c r="CK45" s="63"/>
      <c r="CL45" s="63"/>
      <c r="CM45" s="63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  <c r="DA45" s="65"/>
      <c r="DB45" s="65"/>
      <c r="DC45" s="65"/>
      <c r="DD45" s="65"/>
      <c r="DE45" s="17"/>
    </row>
    <row r="46" spans="1:109" s="13" customFormat="1" ht="12.75">
      <c r="A46" s="14"/>
      <c r="B46" s="61" t="s">
        <v>69</v>
      </c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2"/>
      <c r="BJ46" s="45" t="s">
        <v>47</v>
      </c>
      <c r="BK46" s="45"/>
      <c r="BL46" s="45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5"/>
      <c r="CO46" s="65"/>
      <c r="CP46" s="65"/>
      <c r="CQ46" s="65"/>
      <c r="CR46" s="65"/>
      <c r="CS46" s="65"/>
      <c r="CT46" s="65"/>
      <c r="CU46" s="65"/>
      <c r="CV46" s="65"/>
      <c r="CW46" s="65"/>
      <c r="CX46" s="65"/>
      <c r="CY46" s="65"/>
      <c r="CZ46" s="65"/>
      <c r="DA46" s="65"/>
      <c r="DB46" s="65"/>
      <c r="DC46" s="65"/>
      <c r="DD46" s="65"/>
      <c r="DE46" s="17"/>
    </row>
    <row r="47" spans="1:109" s="13" customFormat="1" ht="24.75" customHeight="1">
      <c r="A47" s="14"/>
      <c r="B47" s="61" t="s">
        <v>99</v>
      </c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2"/>
      <c r="BJ47" s="45" t="s">
        <v>100</v>
      </c>
      <c r="BK47" s="45"/>
      <c r="BL47" s="45"/>
      <c r="BM47" s="45"/>
      <c r="BN47" s="45"/>
      <c r="BO47" s="45"/>
      <c r="BP47" s="45"/>
      <c r="BQ47" s="45"/>
      <c r="BR47" s="45"/>
      <c r="BS47" s="45"/>
      <c r="BT47" s="45"/>
      <c r="BU47" s="45"/>
      <c r="BV47" s="45"/>
      <c r="BW47" s="63">
        <f>'[6]Свод Ожид 2016 при ГБ 2017'!$AH$378+'[6]Свод Ожид 2016 при ГБ 2017'!$AH$379+'[6]Свод Ожид 2016 при ГБ 2017'!$AH$393+'[6]Свод Ожид 2016 при ГБ 2017'!$AH$394</f>
        <v>3.1604999999999994</v>
      </c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4">
        <f>'[3]Флора подслан.  (2)'!$BH$15/1000</f>
        <v>34.49348285931876</v>
      </c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17"/>
    </row>
    <row r="48" spans="1:109" s="17" customFormat="1" ht="12.75">
      <c r="A48" s="15"/>
      <c r="B48" s="71" t="s">
        <v>70</v>
      </c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71"/>
      <c r="AS48" s="71"/>
      <c r="AT48" s="71"/>
      <c r="AU48" s="71"/>
      <c r="AV48" s="71"/>
      <c r="AW48" s="71"/>
      <c r="AX48" s="71"/>
      <c r="AY48" s="71"/>
      <c r="AZ48" s="71"/>
      <c r="BA48" s="71"/>
      <c r="BB48" s="71"/>
      <c r="BC48" s="71"/>
      <c r="BD48" s="71"/>
      <c r="BE48" s="71"/>
      <c r="BF48" s="71"/>
      <c r="BG48" s="71"/>
      <c r="BH48" s="71"/>
      <c r="BI48" s="72"/>
      <c r="BJ48" s="41" t="s">
        <v>48</v>
      </c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60">
        <v>667835</v>
      </c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>
        <f>597330+499</f>
        <v>597829</v>
      </c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  <c r="DE48" s="17">
        <f>CN48/BW48</f>
        <v>0.8951747063271617</v>
      </c>
    </row>
    <row r="49" spans="1:108" s="13" customFormat="1" ht="27.75" customHeight="1" thickBot="1">
      <c r="A49" s="20"/>
      <c r="B49" s="73" t="s">
        <v>71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4"/>
      <c r="BJ49" s="75" t="s">
        <v>49</v>
      </c>
      <c r="BK49" s="75"/>
      <c r="BL49" s="75"/>
      <c r="BM49" s="75"/>
      <c r="BN49" s="75"/>
      <c r="BO49" s="75"/>
      <c r="BP49" s="75"/>
      <c r="BQ49" s="75"/>
      <c r="BR49" s="75"/>
      <c r="BS49" s="75"/>
      <c r="BT49" s="75"/>
      <c r="BU49" s="75"/>
      <c r="BV49" s="75"/>
      <c r="BW49" s="76">
        <f>2475+48670+1</f>
        <v>51146</v>
      </c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>
        <f>256+166822</f>
        <v>167078</v>
      </c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</row>
    <row r="50" spans="1:108" s="18" customFormat="1" ht="13.5" customHeight="1" thickBot="1">
      <c r="A50" s="21"/>
      <c r="B50" s="78" t="s">
        <v>72</v>
      </c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9"/>
      <c r="BJ50" s="80" t="s">
        <v>50</v>
      </c>
      <c r="BK50" s="80"/>
      <c r="BL50" s="80"/>
      <c r="BM50" s="80"/>
      <c r="BN50" s="80"/>
      <c r="BO50" s="80"/>
      <c r="BP50" s="80"/>
      <c r="BQ50" s="80"/>
      <c r="BR50" s="80"/>
      <c r="BS50" s="80"/>
      <c r="BT50" s="80"/>
      <c r="BU50" s="80"/>
      <c r="BV50" s="80"/>
      <c r="BW50" s="81">
        <f>BW48+BW49</f>
        <v>718981</v>
      </c>
      <c r="BX50" s="81"/>
      <c r="BY50" s="81"/>
      <c r="BZ50" s="81"/>
      <c r="CA50" s="81"/>
      <c r="CB50" s="81"/>
      <c r="CC50" s="81"/>
      <c r="CD50" s="81"/>
      <c r="CE50" s="81"/>
      <c r="CF50" s="81"/>
      <c r="CG50" s="81"/>
      <c r="CH50" s="81"/>
      <c r="CI50" s="81"/>
      <c r="CJ50" s="81"/>
      <c r="CK50" s="81"/>
      <c r="CL50" s="81"/>
      <c r="CM50" s="81"/>
      <c r="CN50" s="81">
        <f>CN48+CN49</f>
        <v>764907</v>
      </c>
      <c r="CO50" s="81"/>
      <c r="CP50" s="81"/>
      <c r="CQ50" s="81"/>
      <c r="CR50" s="81"/>
      <c r="CS50" s="81"/>
      <c r="CT50" s="81"/>
      <c r="CU50" s="81"/>
      <c r="CV50" s="81"/>
      <c r="CW50" s="81"/>
      <c r="CX50" s="81"/>
      <c r="CY50" s="81"/>
      <c r="CZ50" s="81"/>
      <c r="DA50" s="81"/>
      <c r="DB50" s="81"/>
      <c r="DC50" s="81"/>
      <c r="DD50" s="82"/>
    </row>
    <row r="51" spans="1:108" s="17" customFormat="1" ht="13.5" customHeight="1">
      <c r="A51" s="22"/>
      <c r="B51" s="83" t="s">
        <v>73</v>
      </c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4"/>
      <c r="BJ51" s="85" t="s">
        <v>51</v>
      </c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70">
        <f>BW50-CN50</f>
        <v>-45926</v>
      </c>
      <c r="BX51" s="70"/>
      <c r="BY51" s="70"/>
      <c r="BZ51" s="70"/>
      <c r="CA51" s="70"/>
      <c r="CB51" s="70"/>
      <c r="CC51" s="70"/>
      <c r="CD51" s="70"/>
      <c r="CE51" s="70"/>
      <c r="CF51" s="70"/>
      <c r="CG51" s="70"/>
      <c r="CH51" s="70"/>
      <c r="CI51" s="70"/>
      <c r="CJ51" s="70"/>
      <c r="CK51" s="70"/>
      <c r="CL51" s="70"/>
      <c r="CM51" s="70"/>
      <c r="CN51" s="70"/>
      <c r="CO51" s="70"/>
      <c r="CP51" s="70"/>
      <c r="CQ51" s="70"/>
      <c r="CR51" s="70"/>
      <c r="CS51" s="70"/>
      <c r="CT51" s="70"/>
      <c r="CU51" s="70"/>
      <c r="CV51" s="70"/>
      <c r="CW51" s="70"/>
      <c r="CX51" s="70"/>
      <c r="CY51" s="70"/>
      <c r="CZ51" s="70"/>
      <c r="DA51" s="70"/>
      <c r="DB51" s="70"/>
      <c r="DC51" s="70"/>
      <c r="DD51" s="70"/>
    </row>
    <row r="52" s="1" customFormat="1" ht="12.75" customHeight="1">
      <c r="DE52" s="115"/>
    </row>
    <row r="53" s="1" customFormat="1" ht="10.5" customHeight="1">
      <c r="B53" s="1" t="s">
        <v>74</v>
      </c>
    </row>
    <row r="54" s="1" customFormat="1" ht="10.5" customHeight="1">
      <c r="B54" s="1" t="s">
        <v>75</v>
      </c>
    </row>
    <row r="55" s="1" customFormat="1" ht="10.5" customHeight="1">
      <c r="B55" s="1" t="s">
        <v>76</v>
      </c>
    </row>
    <row r="56" spans="2:108" s="1" customFormat="1" ht="24" customHeight="1">
      <c r="B56" s="77" t="s">
        <v>77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</row>
    <row r="57" spans="2:108" s="1" customFormat="1" ht="24" customHeight="1">
      <c r="B57" s="77" t="s">
        <v>78</v>
      </c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7"/>
      <c r="BY57" s="77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7"/>
      <c r="CR57" s="77"/>
      <c r="CS57" s="77"/>
      <c r="CT57" s="77"/>
      <c r="CU57" s="77"/>
      <c r="CV57" s="77"/>
      <c r="CW57" s="77"/>
      <c r="CX57" s="77"/>
      <c r="CY57" s="77"/>
      <c r="CZ57" s="77"/>
      <c r="DA57" s="77"/>
      <c r="DB57" s="77"/>
      <c r="DC57" s="77"/>
      <c r="DD57" s="77"/>
    </row>
    <row r="58" spans="2:108" s="1" customFormat="1" ht="24" customHeight="1">
      <c r="B58" s="77" t="s">
        <v>79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</row>
    <row r="59" s="1" customFormat="1" ht="3" customHeight="1"/>
  </sheetData>
  <sheetProtection/>
  <mergeCells count="141">
    <mergeCell ref="B56:DD56"/>
    <mergeCell ref="B57:DD57"/>
    <mergeCell ref="B58:DD58"/>
    <mergeCell ref="B50:BI50"/>
    <mergeCell ref="BJ50:BV50"/>
    <mergeCell ref="BW50:CM50"/>
    <mergeCell ref="CN50:DD50"/>
    <mergeCell ref="B51:BI51"/>
    <mergeCell ref="BJ51:BV51"/>
    <mergeCell ref="BW51:CM51"/>
    <mergeCell ref="CN51:DD51"/>
    <mergeCell ref="B48:BI48"/>
    <mergeCell ref="BJ48:BV48"/>
    <mergeCell ref="BW48:CM48"/>
    <mergeCell ref="CN48:DD48"/>
    <mergeCell ref="B49:BI49"/>
    <mergeCell ref="BJ49:BV49"/>
    <mergeCell ref="BW49:CM49"/>
    <mergeCell ref="CN49:DD49"/>
    <mergeCell ref="B46:BI46"/>
    <mergeCell ref="BJ46:BV46"/>
    <mergeCell ref="BW46:CM46"/>
    <mergeCell ref="CN46:DD46"/>
    <mergeCell ref="B47:BI47"/>
    <mergeCell ref="BJ47:BV47"/>
    <mergeCell ref="BW47:CM47"/>
    <mergeCell ref="CN47:DD47"/>
    <mergeCell ref="B44:BI44"/>
    <mergeCell ref="BJ44:BV44"/>
    <mergeCell ref="BW44:CM44"/>
    <mergeCell ref="CN44:DD44"/>
    <mergeCell ref="B45:BI45"/>
    <mergeCell ref="BJ45:BV45"/>
    <mergeCell ref="BW45:CM45"/>
    <mergeCell ref="CN45:DD45"/>
    <mergeCell ref="B42:BI42"/>
    <mergeCell ref="BJ42:BV42"/>
    <mergeCell ref="BW42:CM42"/>
    <mergeCell ref="CN42:DD42"/>
    <mergeCell ref="B43:BI43"/>
    <mergeCell ref="BJ43:BV43"/>
    <mergeCell ref="BW43:CM43"/>
    <mergeCell ref="CN43:DD43"/>
    <mergeCell ref="B40:BI40"/>
    <mergeCell ref="BJ40:BV40"/>
    <mergeCell ref="BW40:CM40"/>
    <mergeCell ref="CN40:DD40"/>
    <mergeCell ref="B41:BI41"/>
    <mergeCell ref="BJ41:BV41"/>
    <mergeCell ref="BW41:CM41"/>
    <mergeCell ref="CN41:DD41"/>
    <mergeCell ref="B38:BI38"/>
    <mergeCell ref="BJ38:BV38"/>
    <mergeCell ref="BW38:CM38"/>
    <mergeCell ref="CN38:DD38"/>
    <mergeCell ref="B39:BI39"/>
    <mergeCell ref="BJ39:BV39"/>
    <mergeCell ref="BW39:CM39"/>
    <mergeCell ref="CN39:DD39"/>
    <mergeCell ref="B36:BI36"/>
    <mergeCell ref="BJ36:BV36"/>
    <mergeCell ref="BW36:CM36"/>
    <mergeCell ref="CN36:DD36"/>
    <mergeCell ref="B37:BI37"/>
    <mergeCell ref="BJ37:BV37"/>
    <mergeCell ref="BW37:CM37"/>
    <mergeCell ref="CN37:DD37"/>
    <mergeCell ref="B34:BI34"/>
    <mergeCell ref="BJ34:BV34"/>
    <mergeCell ref="BW34:CM34"/>
    <mergeCell ref="CN34:DD34"/>
    <mergeCell ref="B35:BI35"/>
    <mergeCell ref="BJ35:BV35"/>
    <mergeCell ref="BW35:CM35"/>
    <mergeCell ref="CN35:DD35"/>
    <mergeCell ref="B32:BI32"/>
    <mergeCell ref="BJ32:BV32"/>
    <mergeCell ref="BW32:CM32"/>
    <mergeCell ref="CN32:DD32"/>
    <mergeCell ref="B33:BI33"/>
    <mergeCell ref="BJ33:BV33"/>
    <mergeCell ref="BW33:CM33"/>
    <mergeCell ref="CN33:DD33"/>
    <mergeCell ref="B30:BI30"/>
    <mergeCell ref="BJ30:BV30"/>
    <mergeCell ref="BW30:CM30"/>
    <mergeCell ref="CN30:DD30"/>
    <mergeCell ref="B31:BI31"/>
    <mergeCell ref="BJ31:BV31"/>
    <mergeCell ref="BW31:CM31"/>
    <mergeCell ref="CN31:DD31"/>
    <mergeCell ref="B28:BI28"/>
    <mergeCell ref="BJ28:BV28"/>
    <mergeCell ref="BW28:CM28"/>
    <mergeCell ref="CN28:DD28"/>
    <mergeCell ref="B29:BI29"/>
    <mergeCell ref="BJ29:BV29"/>
    <mergeCell ref="BW29:CM29"/>
    <mergeCell ref="CN29:DD29"/>
    <mergeCell ref="A26:BI26"/>
    <mergeCell ref="BJ26:BV26"/>
    <mergeCell ref="BW26:CM26"/>
    <mergeCell ref="CN26:DD26"/>
    <mergeCell ref="B27:BI27"/>
    <mergeCell ref="BJ27:BV27"/>
    <mergeCell ref="BW27:CM27"/>
    <mergeCell ref="CN27:DD27"/>
    <mergeCell ref="B20:BI20"/>
    <mergeCell ref="BJ20:BV20"/>
    <mergeCell ref="BW20:DD20"/>
    <mergeCell ref="A22:DD22"/>
    <mergeCell ref="A24:BI25"/>
    <mergeCell ref="BJ24:BV25"/>
    <mergeCell ref="BW24:CM24"/>
    <mergeCell ref="CN24:DD24"/>
    <mergeCell ref="BW25:CM25"/>
    <mergeCell ref="CN25:DD25"/>
    <mergeCell ref="B18:BI18"/>
    <mergeCell ref="BJ18:BV18"/>
    <mergeCell ref="BW18:DD18"/>
    <mergeCell ref="B19:BI19"/>
    <mergeCell ref="BJ19:BV19"/>
    <mergeCell ref="BW19:DD19"/>
    <mergeCell ref="B16:BI16"/>
    <mergeCell ref="BJ16:BV16"/>
    <mergeCell ref="BW16:DD16"/>
    <mergeCell ref="B17:BI17"/>
    <mergeCell ref="BJ17:BV17"/>
    <mergeCell ref="BW17:DD17"/>
    <mergeCell ref="BL10:DD10"/>
    <mergeCell ref="A12:DD12"/>
    <mergeCell ref="A14:BI15"/>
    <mergeCell ref="BJ14:BV15"/>
    <mergeCell ref="BW14:DD14"/>
    <mergeCell ref="BW15:DD15"/>
    <mergeCell ref="A3:DD3"/>
    <mergeCell ref="A4:DD4"/>
    <mergeCell ref="A5:DD5"/>
    <mergeCell ref="A6:DD6"/>
    <mergeCell ref="AX7:BH7"/>
    <mergeCell ref="BL9:DD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ignoredErrors>
    <ignoredError sqref="AX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FK30"/>
  <sheetViews>
    <sheetView zoomScaleSheetLayoutView="100" zoomScalePageLayoutView="0" workbookViewId="0" topLeftCell="A1">
      <selection activeCell="CA27" sqref="CA27:CI27"/>
    </sheetView>
  </sheetViews>
  <sheetFormatPr defaultColWidth="0.875" defaultRowHeight="12.75"/>
  <cols>
    <col min="1" max="16384" width="0.875" style="13" customWidth="1"/>
  </cols>
  <sheetData>
    <row r="1" spans="2:166" ht="15" customHeight="1">
      <c r="B1" s="28" t="s">
        <v>89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</row>
    <row r="2" ht="6" customHeight="1"/>
    <row r="3" spans="1:167" s="2" customFormat="1" ht="12.75" customHeight="1">
      <c r="A3" s="46" t="s">
        <v>24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47"/>
      <c r="AT3" s="47"/>
      <c r="AU3" s="48"/>
      <c r="AV3" s="52" t="s">
        <v>17</v>
      </c>
      <c r="AW3" s="89"/>
      <c r="AX3" s="89"/>
      <c r="AY3" s="89"/>
      <c r="AZ3" s="89"/>
      <c r="BA3" s="89"/>
      <c r="BB3" s="89"/>
      <c r="BC3" s="90"/>
      <c r="BD3" s="46" t="s">
        <v>82</v>
      </c>
      <c r="BE3" s="47"/>
      <c r="BF3" s="47"/>
      <c r="BG3" s="47"/>
      <c r="BH3" s="47"/>
      <c r="BI3" s="47"/>
      <c r="BJ3" s="47"/>
      <c r="BK3" s="47"/>
      <c r="BL3" s="47"/>
      <c r="BM3" s="47"/>
      <c r="BN3" s="48"/>
      <c r="BO3" s="35" t="s">
        <v>83</v>
      </c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7"/>
    </row>
    <row r="4" spans="1:167" s="2" customFormat="1" ht="113.25" customHeight="1">
      <c r="A4" s="86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8"/>
      <c r="AV4" s="91"/>
      <c r="AW4" s="92"/>
      <c r="AX4" s="92"/>
      <c r="AY4" s="92"/>
      <c r="AZ4" s="92"/>
      <c r="BA4" s="92"/>
      <c r="BB4" s="92"/>
      <c r="BC4" s="93"/>
      <c r="BD4" s="49"/>
      <c r="BE4" s="50"/>
      <c r="BF4" s="50"/>
      <c r="BG4" s="50"/>
      <c r="BH4" s="50"/>
      <c r="BI4" s="50"/>
      <c r="BJ4" s="50"/>
      <c r="BK4" s="50"/>
      <c r="BL4" s="50"/>
      <c r="BM4" s="50"/>
      <c r="BN4" s="51"/>
      <c r="BO4" s="97" t="s">
        <v>93</v>
      </c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 t="s">
        <v>94</v>
      </c>
      <c r="CB4" s="97"/>
      <c r="CC4" s="97"/>
      <c r="CD4" s="97"/>
      <c r="CE4" s="97"/>
      <c r="CF4" s="97"/>
      <c r="CG4" s="97"/>
      <c r="CH4" s="97"/>
      <c r="CI4" s="97"/>
      <c r="CJ4" s="97" t="s">
        <v>84</v>
      </c>
      <c r="CK4" s="97"/>
      <c r="CL4" s="97"/>
      <c r="CM4" s="97"/>
      <c r="CN4" s="97"/>
      <c r="CO4" s="97"/>
      <c r="CP4" s="97"/>
      <c r="CQ4" s="97"/>
      <c r="CR4" s="97"/>
      <c r="CS4" s="97" t="s">
        <v>92</v>
      </c>
      <c r="CT4" s="97"/>
      <c r="CU4" s="97"/>
      <c r="CV4" s="97"/>
      <c r="CW4" s="97"/>
      <c r="CX4" s="97"/>
      <c r="CY4" s="97"/>
      <c r="CZ4" s="97"/>
      <c r="DA4" s="97"/>
      <c r="DB4" s="97" t="s">
        <v>85</v>
      </c>
      <c r="DC4" s="97"/>
      <c r="DD4" s="97"/>
      <c r="DE4" s="97"/>
      <c r="DF4" s="97"/>
      <c r="DG4" s="97"/>
      <c r="DH4" s="97"/>
      <c r="DI4" s="97"/>
      <c r="DJ4" s="97"/>
      <c r="DK4" s="97" t="s">
        <v>87</v>
      </c>
      <c r="DL4" s="97"/>
      <c r="DM4" s="97"/>
      <c r="DN4" s="97"/>
      <c r="DO4" s="97"/>
      <c r="DP4" s="97"/>
      <c r="DQ4" s="97"/>
      <c r="DR4" s="97"/>
      <c r="DS4" s="97"/>
      <c r="DT4" s="97"/>
      <c r="DU4" s="97" t="s">
        <v>86</v>
      </c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 t="s">
        <v>90</v>
      </c>
      <c r="EK4" s="97"/>
      <c r="EL4" s="97"/>
      <c r="EM4" s="97"/>
      <c r="EN4" s="97"/>
      <c r="EO4" s="97"/>
      <c r="EP4" s="97"/>
      <c r="EQ4" s="97"/>
      <c r="ER4" s="97"/>
      <c r="ES4" s="97" t="s">
        <v>91</v>
      </c>
      <c r="ET4" s="97"/>
      <c r="EU4" s="97"/>
      <c r="EV4" s="97"/>
      <c r="EW4" s="97"/>
      <c r="EX4" s="97"/>
      <c r="EY4" s="97"/>
      <c r="EZ4" s="97"/>
      <c r="FA4" s="97"/>
      <c r="FB4" s="97"/>
      <c r="FC4" s="97" t="s">
        <v>88</v>
      </c>
      <c r="FD4" s="97"/>
      <c r="FE4" s="97"/>
      <c r="FF4" s="97"/>
      <c r="FG4" s="97"/>
      <c r="FH4" s="97"/>
      <c r="FI4" s="97"/>
      <c r="FJ4" s="97"/>
      <c r="FK4" s="97"/>
    </row>
    <row r="5" spans="1:167" s="2" customFormat="1" ht="12" customHeight="1">
      <c r="A5" s="86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8"/>
      <c r="AV5" s="94"/>
      <c r="AW5" s="95"/>
      <c r="AX5" s="95"/>
      <c r="AY5" s="95"/>
      <c r="AZ5" s="95"/>
      <c r="BA5" s="95"/>
      <c r="BB5" s="95"/>
      <c r="BC5" s="96"/>
      <c r="BD5" s="59">
        <v>1</v>
      </c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>
        <v>2</v>
      </c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>
        <v>3</v>
      </c>
      <c r="CB5" s="59"/>
      <c r="CC5" s="59"/>
      <c r="CD5" s="59"/>
      <c r="CE5" s="59"/>
      <c r="CF5" s="59"/>
      <c r="CG5" s="59"/>
      <c r="CH5" s="59"/>
      <c r="CI5" s="59"/>
      <c r="CJ5" s="59">
        <v>4</v>
      </c>
      <c r="CK5" s="59"/>
      <c r="CL5" s="59"/>
      <c r="CM5" s="59"/>
      <c r="CN5" s="59"/>
      <c r="CO5" s="59"/>
      <c r="CP5" s="59"/>
      <c r="CQ5" s="59"/>
      <c r="CR5" s="59"/>
      <c r="CS5" s="59">
        <v>5</v>
      </c>
      <c r="CT5" s="59"/>
      <c r="CU5" s="59"/>
      <c r="CV5" s="59"/>
      <c r="CW5" s="59"/>
      <c r="CX5" s="59"/>
      <c r="CY5" s="59"/>
      <c r="CZ5" s="59"/>
      <c r="DA5" s="59"/>
      <c r="DB5" s="59">
        <v>6</v>
      </c>
      <c r="DC5" s="59"/>
      <c r="DD5" s="59"/>
      <c r="DE5" s="59"/>
      <c r="DF5" s="59"/>
      <c r="DG5" s="59"/>
      <c r="DH5" s="59"/>
      <c r="DI5" s="59"/>
      <c r="DJ5" s="59"/>
      <c r="DK5" s="59">
        <v>7</v>
      </c>
      <c r="DL5" s="59"/>
      <c r="DM5" s="59"/>
      <c r="DN5" s="59"/>
      <c r="DO5" s="59"/>
      <c r="DP5" s="59"/>
      <c r="DQ5" s="59"/>
      <c r="DR5" s="59"/>
      <c r="DS5" s="59"/>
      <c r="DT5" s="59"/>
      <c r="DU5" s="59">
        <v>8</v>
      </c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59"/>
      <c r="EJ5" s="59">
        <v>9</v>
      </c>
      <c r="EK5" s="59"/>
      <c r="EL5" s="59"/>
      <c r="EM5" s="59"/>
      <c r="EN5" s="59"/>
      <c r="EO5" s="59"/>
      <c r="EP5" s="59"/>
      <c r="EQ5" s="59"/>
      <c r="ER5" s="59"/>
      <c r="ES5" s="59">
        <v>10</v>
      </c>
      <c r="ET5" s="59"/>
      <c r="EU5" s="59"/>
      <c r="EV5" s="59"/>
      <c r="EW5" s="59"/>
      <c r="EX5" s="59"/>
      <c r="EY5" s="59"/>
      <c r="EZ5" s="59"/>
      <c r="FA5" s="59"/>
      <c r="FB5" s="59"/>
      <c r="FC5" s="59">
        <v>11</v>
      </c>
      <c r="FD5" s="59"/>
      <c r="FE5" s="59"/>
      <c r="FF5" s="59"/>
      <c r="FG5" s="59"/>
      <c r="FH5" s="59"/>
      <c r="FI5" s="59"/>
      <c r="FJ5" s="59"/>
      <c r="FK5" s="59"/>
    </row>
    <row r="6" spans="1:167" s="17" customFormat="1" ht="13.5" customHeight="1">
      <c r="A6" s="15"/>
      <c r="B6" s="98" t="s">
        <v>26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9"/>
      <c r="AV6" s="41" t="s">
        <v>27</v>
      </c>
      <c r="AW6" s="41"/>
      <c r="AX6" s="41"/>
      <c r="AY6" s="41"/>
      <c r="AZ6" s="41"/>
      <c r="BA6" s="41"/>
      <c r="BB6" s="41"/>
      <c r="BC6" s="41"/>
      <c r="BD6" s="60">
        <f>BD7+BD8+BD11+BD27</f>
        <v>513075.3990856396</v>
      </c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>
        <f>CA7+CA8+CA11+CA27</f>
        <v>94595.442107217</v>
      </c>
      <c r="CB6" s="60"/>
      <c r="CC6" s="60"/>
      <c r="CD6" s="60"/>
      <c r="CE6" s="60"/>
      <c r="CF6" s="60"/>
      <c r="CG6" s="60"/>
      <c r="CH6" s="60"/>
      <c r="CI6" s="60"/>
      <c r="CJ6" s="60">
        <f>CJ7+CJ8+CJ27</f>
        <v>84650.56587199941</v>
      </c>
      <c r="CK6" s="60"/>
      <c r="CL6" s="60"/>
      <c r="CM6" s="60"/>
      <c r="CN6" s="60"/>
      <c r="CO6" s="60"/>
      <c r="CP6" s="60"/>
      <c r="CQ6" s="60"/>
      <c r="CR6" s="60"/>
      <c r="CS6" s="60">
        <f>CS7+CS8+CS27</f>
        <v>23630.55337553248</v>
      </c>
      <c r="CT6" s="60"/>
      <c r="CU6" s="60"/>
      <c r="CV6" s="60"/>
      <c r="CW6" s="60"/>
      <c r="CX6" s="60"/>
      <c r="CY6" s="60"/>
      <c r="CZ6" s="60"/>
      <c r="DA6" s="60"/>
      <c r="DB6" s="60">
        <f>DB7+DB8+DB27</f>
        <v>68687.05225876384</v>
      </c>
      <c r="DC6" s="60"/>
      <c r="DD6" s="60"/>
      <c r="DE6" s="60"/>
      <c r="DF6" s="60"/>
      <c r="DG6" s="60"/>
      <c r="DH6" s="60"/>
      <c r="DI6" s="60"/>
      <c r="DJ6" s="60"/>
      <c r="DK6" s="60"/>
      <c r="DL6" s="60"/>
      <c r="DM6" s="60"/>
      <c r="DN6" s="60"/>
      <c r="DO6" s="60"/>
      <c r="DP6" s="60"/>
      <c r="DQ6" s="60"/>
      <c r="DR6" s="60"/>
      <c r="DS6" s="60"/>
      <c r="DT6" s="60"/>
      <c r="DU6" s="60"/>
      <c r="DV6" s="60"/>
      <c r="DW6" s="60"/>
      <c r="DX6" s="60"/>
      <c r="DY6" s="60"/>
      <c r="DZ6" s="60"/>
      <c r="EA6" s="60"/>
      <c r="EB6" s="60"/>
      <c r="EC6" s="60"/>
      <c r="ED6" s="60"/>
      <c r="EE6" s="60"/>
      <c r="EF6" s="60"/>
      <c r="EG6" s="60"/>
      <c r="EH6" s="60"/>
      <c r="EI6" s="60"/>
      <c r="EJ6" s="60"/>
      <c r="EK6" s="60"/>
      <c r="EL6" s="60"/>
      <c r="EM6" s="60"/>
      <c r="EN6" s="60"/>
      <c r="EO6" s="60"/>
      <c r="EP6" s="60"/>
      <c r="EQ6" s="60"/>
      <c r="ER6" s="60"/>
      <c r="ES6" s="60"/>
      <c r="ET6" s="60"/>
      <c r="EU6" s="60"/>
      <c r="EV6" s="60"/>
      <c r="EW6" s="60"/>
      <c r="EX6" s="60"/>
      <c r="EY6" s="60"/>
      <c r="EZ6" s="60"/>
      <c r="FA6" s="60"/>
      <c r="FB6" s="60"/>
      <c r="FC6" s="60">
        <f>FC7+FC8+FC11+FC27</f>
        <v>241511.78547212694</v>
      </c>
      <c r="FD6" s="60"/>
      <c r="FE6" s="60"/>
      <c r="FF6" s="60"/>
      <c r="FG6" s="60"/>
      <c r="FH6" s="60"/>
      <c r="FI6" s="60"/>
      <c r="FJ6" s="60"/>
      <c r="FK6" s="60"/>
    </row>
    <row r="7" spans="1:167" ht="13.5" customHeight="1">
      <c r="A7" s="16"/>
      <c r="B7" s="100" t="s">
        <v>52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0"/>
      <c r="V7" s="100"/>
      <c r="W7" s="100"/>
      <c r="X7" s="100"/>
      <c r="Y7" s="100"/>
      <c r="Z7" s="100"/>
      <c r="AA7" s="100"/>
      <c r="AB7" s="100"/>
      <c r="AC7" s="100"/>
      <c r="AD7" s="100"/>
      <c r="AE7" s="100"/>
      <c r="AF7" s="100"/>
      <c r="AG7" s="100"/>
      <c r="AH7" s="100"/>
      <c r="AI7" s="100"/>
      <c r="AJ7" s="100"/>
      <c r="AK7" s="100"/>
      <c r="AL7" s="100"/>
      <c r="AM7" s="100"/>
      <c r="AN7" s="100"/>
      <c r="AO7" s="100"/>
      <c r="AP7" s="100"/>
      <c r="AQ7" s="100"/>
      <c r="AR7" s="100"/>
      <c r="AS7" s="100"/>
      <c r="AT7" s="100"/>
      <c r="AU7" s="101"/>
      <c r="AV7" s="45" t="s">
        <v>28</v>
      </c>
      <c r="AW7" s="45"/>
      <c r="AX7" s="45"/>
      <c r="AY7" s="45"/>
      <c r="AZ7" s="45"/>
      <c r="BA7" s="45"/>
      <c r="BB7" s="45"/>
      <c r="BC7" s="45"/>
      <c r="BD7" s="63">
        <f>SUM(BO7:FK7)</f>
        <v>502975.14641581796</v>
      </c>
      <c r="BE7" s="63"/>
      <c r="BF7" s="63"/>
      <c r="BG7" s="63"/>
      <c r="BH7" s="63"/>
      <c r="BI7" s="63"/>
      <c r="BJ7" s="63"/>
      <c r="BK7" s="63"/>
      <c r="BL7" s="63"/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3"/>
      <c r="BZ7" s="63"/>
      <c r="CA7" s="64">
        <f>'[2]Смета короткая'!$H$5*('стр.1 '!CN27*100/'[2]Смета короткая'!$H$77)%</f>
        <v>93013.20607748308</v>
      </c>
      <c r="CB7" s="64"/>
      <c r="CC7" s="64"/>
      <c r="CD7" s="64"/>
      <c r="CE7" s="64"/>
      <c r="CF7" s="64"/>
      <c r="CG7" s="64"/>
      <c r="CH7" s="64"/>
      <c r="CI7" s="64"/>
      <c r="CJ7" s="64">
        <f>'[2]Смета короткая'!$H$27*('стр.1 '!CN27*100/'[2]Смета короткая'!$H$77)%</f>
        <v>83501.35834353152</v>
      </c>
      <c r="CK7" s="64"/>
      <c r="CL7" s="64"/>
      <c r="CM7" s="64"/>
      <c r="CN7" s="64"/>
      <c r="CO7" s="64"/>
      <c r="CP7" s="64"/>
      <c r="CQ7" s="64"/>
      <c r="CR7" s="64"/>
      <c r="CS7" s="64">
        <f>'[2]Смета короткая'!$H$29*('стр.1 '!CN27*100/'[2]Смета короткая'!$H$77)%</f>
        <v>23311.74255853496</v>
      </c>
      <c r="CT7" s="64"/>
      <c r="CU7" s="64"/>
      <c r="CV7" s="64"/>
      <c r="CW7" s="64"/>
      <c r="CX7" s="64"/>
      <c r="CY7" s="64"/>
      <c r="CZ7" s="64"/>
      <c r="DA7" s="64"/>
      <c r="DB7" s="64">
        <f>'[2]Смета короткая'!$H$30*('стр.1 '!CN27*100/'[2]Смета короткая'!$H$77)%</f>
        <v>68412.7382626775</v>
      </c>
      <c r="DC7" s="64"/>
      <c r="DD7" s="64"/>
      <c r="DE7" s="64"/>
      <c r="DF7" s="64"/>
      <c r="DG7" s="64"/>
      <c r="DH7" s="64"/>
      <c r="DI7" s="64"/>
      <c r="DJ7" s="64"/>
      <c r="DK7" s="63"/>
      <c r="DL7" s="63"/>
      <c r="DM7" s="63"/>
      <c r="DN7" s="63"/>
      <c r="DO7" s="63"/>
      <c r="DP7" s="63"/>
      <c r="DQ7" s="63"/>
      <c r="DR7" s="63"/>
      <c r="DS7" s="63"/>
      <c r="DT7" s="63"/>
      <c r="DU7" s="63"/>
      <c r="DV7" s="63"/>
      <c r="DW7" s="63"/>
      <c r="DX7" s="63"/>
      <c r="DY7" s="63"/>
      <c r="DZ7" s="63"/>
      <c r="EA7" s="63"/>
      <c r="EB7" s="63"/>
      <c r="EC7" s="63"/>
      <c r="ED7" s="63"/>
      <c r="EE7" s="63"/>
      <c r="EF7" s="63"/>
      <c r="EG7" s="63"/>
      <c r="EH7" s="63"/>
      <c r="EI7" s="63"/>
      <c r="EJ7" s="63"/>
      <c r="EK7" s="63"/>
      <c r="EL7" s="63"/>
      <c r="EM7" s="63"/>
      <c r="EN7" s="63"/>
      <c r="EO7" s="63"/>
      <c r="EP7" s="63"/>
      <c r="EQ7" s="63"/>
      <c r="ER7" s="63"/>
      <c r="ES7" s="63"/>
      <c r="ET7" s="63"/>
      <c r="EU7" s="63"/>
      <c r="EV7" s="63"/>
      <c r="EW7" s="63"/>
      <c r="EX7" s="63"/>
      <c r="EY7" s="63"/>
      <c r="EZ7" s="63"/>
      <c r="FA7" s="63"/>
      <c r="FB7" s="63"/>
      <c r="FC7" s="63">
        <f>'стр.1 '!CN27-SUM(CA7:DJ7)</f>
        <v>234736.10117359093</v>
      </c>
      <c r="FD7" s="63"/>
      <c r="FE7" s="63"/>
      <c r="FF7" s="63"/>
      <c r="FG7" s="63"/>
      <c r="FH7" s="63"/>
      <c r="FI7" s="63"/>
      <c r="FJ7" s="63"/>
      <c r="FK7" s="63"/>
    </row>
    <row r="8" spans="1:167" ht="13.5" customHeight="1">
      <c r="A8" s="14"/>
      <c r="B8" s="61" t="s">
        <v>53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2"/>
      <c r="AV8" s="45" t="s">
        <v>29</v>
      </c>
      <c r="AW8" s="45"/>
      <c r="AX8" s="45"/>
      <c r="AY8" s="45"/>
      <c r="AZ8" s="45"/>
      <c r="BA8" s="45"/>
      <c r="BB8" s="45"/>
      <c r="BC8" s="45"/>
      <c r="BD8" s="63">
        <f>SUM(BO8:FK8)</f>
        <v>9265.104187526833</v>
      </c>
      <c r="BE8" s="63"/>
      <c r="BF8" s="63"/>
      <c r="BG8" s="63"/>
      <c r="BH8" s="63"/>
      <c r="BI8" s="63"/>
      <c r="BJ8" s="63"/>
      <c r="BK8" s="63"/>
      <c r="BL8" s="63"/>
      <c r="BM8" s="63"/>
      <c r="BN8" s="63"/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3"/>
      <c r="BZ8" s="63"/>
      <c r="CA8" s="64">
        <f>'[2]Смета короткая'!$I$5*('стр.1 '!CN28*100/'[2]Смета короткая'!$I$77)%</f>
        <v>1112.5322469296323</v>
      </c>
      <c r="CB8" s="102"/>
      <c r="CC8" s="102"/>
      <c r="CD8" s="102"/>
      <c r="CE8" s="102"/>
      <c r="CF8" s="102"/>
      <c r="CG8" s="102"/>
      <c r="CH8" s="102"/>
      <c r="CI8" s="103"/>
      <c r="CJ8" s="64">
        <f>'[2]Смета короткая'!$I$27*('стр.1 '!CN28*100/'[2]Смета короткая'!$I$77)%</f>
        <v>1135.8687566392489</v>
      </c>
      <c r="CK8" s="102"/>
      <c r="CL8" s="102"/>
      <c r="CM8" s="102"/>
      <c r="CN8" s="102"/>
      <c r="CO8" s="102"/>
      <c r="CP8" s="102"/>
      <c r="CQ8" s="102"/>
      <c r="CR8" s="103"/>
      <c r="CS8" s="64">
        <f>'[2]Смета короткая'!$I$29*('стр.1 '!CN28*100/'[2]Смета короткая'!$I$77)%</f>
        <v>315.1075766011012</v>
      </c>
      <c r="CT8" s="102"/>
      <c r="CU8" s="102"/>
      <c r="CV8" s="102"/>
      <c r="CW8" s="102"/>
      <c r="CX8" s="102"/>
      <c r="CY8" s="102"/>
      <c r="CZ8" s="102"/>
      <c r="DA8" s="103"/>
      <c r="DB8" s="64">
        <f>'[2]Смета короткая'!$I$30*('стр.1 '!CN28*100/'[2]Смета короткая'!$I$77)%</f>
        <v>274.1679667896493</v>
      </c>
      <c r="DC8" s="102"/>
      <c r="DD8" s="102"/>
      <c r="DE8" s="102"/>
      <c r="DF8" s="102"/>
      <c r="DG8" s="102"/>
      <c r="DH8" s="102"/>
      <c r="DI8" s="102"/>
      <c r="DJ8" s="103"/>
      <c r="DK8" s="63"/>
      <c r="DL8" s="63"/>
      <c r="DM8" s="63"/>
      <c r="DN8" s="63"/>
      <c r="DO8" s="63"/>
      <c r="DP8" s="63"/>
      <c r="DQ8" s="63"/>
      <c r="DR8" s="63"/>
      <c r="DS8" s="63"/>
      <c r="DT8" s="63"/>
      <c r="DU8" s="63"/>
      <c r="DV8" s="63"/>
      <c r="DW8" s="63"/>
      <c r="DX8" s="63"/>
      <c r="DY8" s="63"/>
      <c r="DZ8" s="63"/>
      <c r="EA8" s="63"/>
      <c r="EB8" s="63"/>
      <c r="EC8" s="63"/>
      <c r="ED8" s="63"/>
      <c r="EE8" s="63"/>
      <c r="EF8" s="63"/>
      <c r="EG8" s="63"/>
      <c r="EH8" s="63"/>
      <c r="EI8" s="63"/>
      <c r="EJ8" s="63"/>
      <c r="EK8" s="63"/>
      <c r="EL8" s="63"/>
      <c r="EM8" s="63"/>
      <c r="EN8" s="63"/>
      <c r="EO8" s="63"/>
      <c r="EP8" s="63"/>
      <c r="EQ8" s="63"/>
      <c r="ER8" s="63"/>
      <c r="ES8" s="63"/>
      <c r="ET8" s="63"/>
      <c r="EU8" s="63"/>
      <c r="EV8" s="63"/>
      <c r="EW8" s="63"/>
      <c r="EX8" s="63"/>
      <c r="EY8" s="63"/>
      <c r="EZ8" s="63"/>
      <c r="FA8" s="63"/>
      <c r="FB8" s="63"/>
      <c r="FC8" s="63">
        <f>'стр.1 '!CN28-SUM(CA8:DJ8)</f>
        <v>6427.427640567201</v>
      </c>
      <c r="FD8" s="63"/>
      <c r="FE8" s="63"/>
      <c r="FF8" s="63"/>
      <c r="FG8" s="63"/>
      <c r="FH8" s="63"/>
      <c r="FI8" s="63"/>
      <c r="FJ8" s="63"/>
      <c r="FK8" s="63"/>
    </row>
    <row r="9" spans="1:167" ht="26.25" customHeight="1">
      <c r="A9" s="14"/>
      <c r="B9" s="61" t="s">
        <v>80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2"/>
      <c r="AV9" s="45" t="s">
        <v>30</v>
      </c>
      <c r="AW9" s="45"/>
      <c r="AX9" s="45"/>
      <c r="AY9" s="45"/>
      <c r="AZ9" s="45"/>
      <c r="BA9" s="45"/>
      <c r="BB9" s="45"/>
      <c r="BC9" s="45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104"/>
      <c r="CC9" s="104"/>
      <c r="CD9" s="104"/>
      <c r="CE9" s="104"/>
      <c r="CF9" s="104"/>
      <c r="CG9" s="104"/>
      <c r="CH9" s="104"/>
      <c r="CI9" s="105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4"/>
      <c r="DC9" s="64"/>
      <c r="DD9" s="64"/>
      <c r="DE9" s="64"/>
      <c r="DF9" s="64"/>
      <c r="DG9" s="64"/>
      <c r="DH9" s="64"/>
      <c r="DI9" s="64"/>
      <c r="DJ9" s="64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63"/>
      <c r="EB9" s="63"/>
      <c r="EC9" s="63"/>
      <c r="ED9" s="63"/>
      <c r="EE9" s="63"/>
      <c r="EF9" s="63"/>
      <c r="EG9" s="63"/>
      <c r="EH9" s="63"/>
      <c r="EI9" s="63"/>
      <c r="EJ9" s="63"/>
      <c r="EK9" s="63"/>
      <c r="EL9" s="63"/>
      <c r="EM9" s="63"/>
      <c r="EN9" s="63"/>
      <c r="EO9" s="63"/>
      <c r="EP9" s="63"/>
      <c r="EQ9" s="63"/>
      <c r="ER9" s="63"/>
      <c r="ES9" s="63"/>
      <c r="ET9" s="63"/>
      <c r="EU9" s="63"/>
      <c r="EV9" s="63"/>
      <c r="EW9" s="63"/>
      <c r="EX9" s="63"/>
      <c r="EY9" s="63"/>
      <c r="EZ9" s="63"/>
      <c r="FA9" s="63"/>
      <c r="FB9" s="63"/>
      <c r="FC9" s="63"/>
      <c r="FD9" s="63"/>
      <c r="FE9" s="63"/>
      <c r="FF9" s="63"/>
      <c r="FG9" s="63"/>
      <c r="FH9" s="63"/>
      <c r="FI9" s="63"/>
      <c r="FJ9" s="63"/>
      <c r="FK9" s="63"/>
    </row>
    <row r="10" spans="1:167" ht="13.5" customHeight="1">
      <c r="A10" s="14"/>
      <c r="B10" s="39" t="s">
        <v>55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40"/>
      <c r="AV10" s="45" t="s">
        <v>31</v>
      </c>
      <c r="AW10" s="45"/>
      <c r="AX10" s="45"/>
      <c r="AY10" s="45"/>
      <c r="AZ10" s="45"/>
      <c r="BA10" s="45"/>
      <c r="BB10" s="45"/>
      <c r="BC10" s="45"/>
      <c r="BD10" s="63">
        <f>SUM(BO10:FK10)</f>
        <v>572.9681389483948</v>
      </c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>
        <f>('[5]Sheet1'!$BC$9+'[5]Sheet1'!$BC$346+'[5]Sheet1'!$BC$401)/1000</f>
        <v>82.89330269124606</v>
      </c>
      <c r="CB10" s="63"/>
      <c r="CC10" s="63"/>
      <c r="CD10" s="63"/>
      <c r="CE10" s="63"/>
      <c r="CF10" s="63"/>
      <c r="CG10" s="63"/>
      <c r="CH10" s="63"/>
      <c r="CI10" s="63"/>
      <c r="CJ10" s="63">
        <f>'[5]Sheet1'!$BC$426/1000</f>
        <v>168.15375487973185</v>
      </c>
      <c r="CK10" s="63"/>
      <c r="CL10" s="63"/>
      <c r="CM10" s="63"/>
      <c r="CN10" s="63"/>
      <c r="CO10" s="63"/>
      <c r="CP10" s="63"/>
      <c r="CQ10" s="63"/>
      <c r="CR10" s="63"/>
      <c r="CS10" s="63">
        <f>'[5]Sheet1'!$BC$452/1000</f>
        <v>44.14754788577814</v>
      </c>
      <c r="CT10" s="63"/>
      <c r="CU10" s="63"/>
      <c r="CV10" s="63"/>
      <c r="CW10" s="63"/>
      <c r="CX10" s="63"/>
      <c r="CY10" s="63"/>
      <c r="CZ10" s="63"/>
      <c r="DA10" s="63"/>
      <c r="DB10" s="63">
        <f>'[5]Sheet1'!$BC$471/1000</f>
        <v>146.65161356335437</v>
      </c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>
        <f>'стр.1 '!CN30-SUM(CA10:DJ10)</f>
        <v>131.12191992828434</v>
      </c>
      <c r="FD10" s="63"/>
      <c r="FE10" s="63"/>
      <c r="FF10" s="63"/>
      <c r="FG10" s="63"/>
      <c r="FH10" s="63"/>
      <c r="FI10" s="63"/>
      <c r="FJ10" s="63"/>
      <c r="FK10" s="63"/>
    </row>
    <row r="11" spans="1:167" ht="13.5" customHeight="1">
      <c r="A11" s="14"/>
      <c r="B11" s="61" t="s">
        <v>56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2"/>
      <c r="AV11" s="45" t="s">
        <v>32</v>
      </c>
      <c r="AW11" s="45"/>
      <c r="AX11" s="45"/>
      <c r="AY11" s="45"/>
      <c r="AZ11" s="45"/>
      <c r="BA11" s="45"/>
      <c r="BB11" s="45"/>
      <c r="BC11" s="45"/>
      <c r="BD11" s="63">
        <f>SUM(BO11:FK11)</f>
        <v>800.6549994354892</v>
      </c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4">
        <f>'[1]Лист1'!$H$55/1000+'[4]Лист1'!$H$29/1000</f>
        <v>464.37031509328347</v>
      </c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>
        <f>'стр.1 '!CN31-SUM(CA11:DJ11)</f>
        <v>336.28468434220576</v>
      </c>
      <c r="FD11" s="63"/>
      <c r="FE11" s="63"/>
      <c r="FF11" s="63"/>
      <c r="FG11" s="63"/>
      <c r="FH11" s="63"/>
      <c r="FI11" s="63"/>
      <c r="FJ11" s="63"/>
      <c r="FK11" s="63"/>
    </row>
    <row r="12" spans="1:167" ht="13.5" customHeight="1">
      <c r="A12" s="14"/>
      <c r="B12" s="61" t="s">
        <v>57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2"/>
      <c r="AV12" s="45" t="s">
        <v>33</v>
      </c>
      <c r="AW12" s="45"/>
      <c r="AX12" s="45"/>
      <c r="AY12" s="45"/>
      <c r="AZ12" s="45"/>
      <c r="BA12" s="45"/>
      <c r="BB12" s="45"/>
      <c r="BC12" s="45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</row>
    <row r="13" spans="1:167" ht="13.5" customHeight="1">
      <c r="A13" s="14"/>
      <c r="B13" s="66" t="s">
        <v>58</v>
      </c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7"/>
      <c r="AV13" s="45" t="s">
        <v>35</v>
      </c>
      <c r="AW13" s="45"/>
      <c r="AX13" s="45"/>
      <c r="AY13" s="45"/>
      <c r="AZ13" s="45"/>
      <c r="BA13" s="45"/>
      <c r="BB13" s="45"/>
      <c r="BC13" s="45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</row>
    <row r="14" spans="1:167" ht="13.5" customHeight="1">
      <c r="A14" s="14"/>
      <c r="B14" s="66" t="s">
        <v>59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7"/>
      <c r="AV14" s="45" t="s">
        <v>36</v>
      </c>
      <c r="AW14" s="45"/>
      <c r="AX14" s="45"/>
      <c r="AY14" s="45"/>
      <c r="AZ14" s="45"/>
      <c r="BA14" s="45"/>
      <c r="BB14" s="45"/>
      <c r="BC14" s="45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</row>
    <row r="15" spans="1:167" ht="13.5" customHeight="1">
      <c r="A15" s="14"/>
      <c r="B15" s="66" t="s">
        <v>60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7"/>
      <c r="AV15" s="45" t="s">
        <v>37</v>
      </c>
      <c r="AW15" s="45"/>
      <c r="AX15" s="45"/>
      <c r="AY15" s="45"/>
      <c r="AZ15" s="45"/>
      <c r="BA15" s="45"/>
      <c r="BB15" s="45"/>
      <c r="BC15" s="45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</row>
    <row r="16" spans="1:167" ht="13.5" customHeight="1">
      <c r="A16" s="14"/>
      <c r="B16" s="68" t="s">
        <v>97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9"/>
      <c r="AV16" s="45" t="s">
        <v>38</v>
      </c>
      <c r="AW16" s="45"/>
      <c r="AX16" s="45"/>
      <c r="AY16" s="45"/>
      <c r="AZ16" s="45"/>
      <c r="BA16" s="45"/>
      <c r="BB16" s="45"/>
      <c r="BC16" s="45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</row>
    <row r="17" spans="1:167" ht="13.5" customHeight="1">
      <c r="A17" s="14"/>
      <c r="B17" s="68" t="s">
        <v>98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8"/>
      <c r="AT17" s="68"/>
      <c r="AU17" s="69"/>
      <c r="AV17" s="45" t="s">
        <v>39</v>
      </c>
      <c r="AW17" s="45"/>
      <c r="AX17" s="45"/>
      <c r="AY17" s="45"/>
      <c r="AZ17" s="45"/>
      <c r="BA17" s="45"/>
      <c r="BB17" s="45"/>
      <c r="BC17" s="45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</row>
    <row r="18" spans="1:167" ht="13.5" customHeight="1">
      <c r="A18" s="14"/>
      <c r="B18" s="66" t="s">
        <v>61</v>
      </c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7"/>
      <c r="AV18" s="45" t="s">
        <v>40</v>
      </c>
      <c r="AW18" s="45"/>
      <c r="AX18" s="45"/>
      <c r="AY18" s="45"/>
      <c r="AZ18" s="45"/>
      <c r="BA18" s="45"/>
      <c r="BB18" s="45"/>
      <c r="BC18" s="45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</row>
    <row r="19" spans="1:167" ht="13.5" customHeight="1">
      <c r="A19" s="14"/>
      <c r="B19" s="66" t="s">
        <v>62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7"/>
      <c r="AV19" s="45" t="s">
        <v>41</v>
      </c>
      <c r="AW19" s="45"/>
      <c r="AX19" s="45"/>
      <c r="AY19" s="45"/>
      <c r="AZ19" s="45"/>
      <c r="BA19" s="45"/>
      <c r="BB19" s="45"/>
      <c r="BC19" s="45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63"/>
      <c r="EB19" s="63"/>
      <c r="EC19" s="63"/>
      <c r="ED19" s="63"/>
      <c r="EE19" s="63"/>
      <c r="EF19" s="63"/>
      <c r="EG19" s="63"/>
      <c r="EH19" s="63"/>
      <c r="EI19" s="63"/>
      <c r="EJ19" s="63"/>
      <c r="EK19" s="63"/>
      <c r="EL19" s="63"/>
      <c r="EM19" s="63"/>
      <c r="EN19" s="63"/>
      <c r="EO19" s="63"/>
      <c r="EP19" s="63"/>
      <c r="EQ19" s="63"/>
      <c r="ER19" s="63"/>
      <c r="ES19" s="63"/>
      <c r="ET19" s="63"/>
      <c r="EU19" s="63"/>
      <c r="EV19" s="63"/>
      <c r="EW19" s="63"/>
      <c r="EX19" s="63"/>
      <c r="EY19" s="63"/>
      <c r="EZ19" s="63"/>
      <c r="FA19" s="63"/>
      <c r="FB19" s="63"/>
      <c r="FC19" s="63"/>
      <c r="FD19" s="63"/>
      <c r="FE19" s="63"/>
      <c r="FF19" s="63"/>
      <c r="FG19" s="63"/>
      <c r="FH19" s="63"/>
      <c r="FI19" s="63"/>
      <c r="FJ19" s="63"/>
      <c r="FK19" s="63"/>
    </row>
    <row r="20" spans="1:167" ht="13.5" customHeight="1">
      <c r="A20" s="14"/>
      <c r="B20" s="68" t="s">
        <v>63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9"/>
      <c r="AV20" s="45" t="s">
        <v>43</v>
      </c>
      <c r="AW20" s="45"/>
      <c r="AX20" s="45"/>
      <c r="AY20" s="45"/>
      <c r="AZ20" s="45"/>
      <c r="BA20" s="45"/>
      <c r="BB20" s="45"/>
      <c r="BC20" s="45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63"/>
      <c r="EB20" s="63"/>
      <c r="EC20" s="63"/>
      <c r="ED20" s="63"/>
      <c r="EE20" s="63"/>
      <c r="EF20" s="63"/>
      <c r="EG20" s="63"/>
      <c r="EH20" s="63"/>
      <c r="EI20" s="63"/>
      <c r="EJ20" s="63"/>
      <c r="EK20" s="63"/>
      <c r="EL20" s="63"/>
      <c r="EM20" s="63"/>
      <c r="EN20" s="63"/>
      <c r="EO20" s="63"/>
      <c r="EP20" s="63"/>
      <c r="EQ20" s="63"/>
      <c r="ER20" s="63"/>
      <c r="ES20" s="63"/>
      <c r="ET20" s="63"/>
      <c r="EU20" s="63"/>
      <c r="EV20" s="63"/>
      <c r="EW20" s="63"/>
      <c r="EX20" s="63"/>
      <c r="EY20" s="63"/>
      <c r="EZ20" s="63"/>
      <c r="FA20" s="63"/>
      <c r="FB20" s="63"/>
      <c r="FC20" s="63"/>
      <c r="FD20" s="63"/>
      <c r="FE20" s="63"/>
      <c r="FF20" s="63"/>
      <c r="FG20" s="63"/>
      <c r="FH20" s="63"/>
      <c r="FI20" s="63"/>
      <c r="FJ20" s="63"/>
      <c r="FK20" s="63"/>
    </row>
    <row r="21" spans="1:167" ht="13.5" customHeight="1">
      <c r="A21" s="14"/>
      <c r="B21" s="66" t="s">
        <v>64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7"/>
      <c r="AV21" s="45" t="s">
        <v>42</v>
      </c>
      <c r="AW21" s="45"/>
      <c r="AX21" s="45"/>
      <c r="AY21" s="45"/>
      <c r="AZ21" s="45"/>
      <c r="BA21" s="45"/>
      <c r="BB21" s="45"/>
      <c r="BC21" s="45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63"/>
      <c r="EB21" s="63"/>
      <c r="EC21" s="63"/>
      <c r="ED21" s="63"/>
      <c r="EE21" s="63"/>
      <c r="EF21" s="63"/>
      <c r="EG21" s="63"/>
      <c r="EH21" s="63"/>
      <c r="EI21" s="63"/>
      <c r="EJ21" s="63"/>
      <c r="EK21" s="63"/>
      <c r="EL21" s="63"/>
      <c r="EM21" s="63"/>
      <c r="EN21" s="63"/>
      <c r="EO21" s="63"/>
      <c r="EP21" s="63"/>
      <c r="EQ21" s="63"/>
      <c r="ER21" s="63"/>
      <c r="ES21" s="63"/>
      <c r="ET21" s="63"/>
      <c r="EU21" s="63"/>
      <c r="EV21" s="63"/>
      <c r="EW21" s="63"/>
      <c r="EX21" s="63"/>
      <c r="EY21" s="63"/>
      <c r="EZ21" s="63"/>
      <c r="FA21" s="63"/>
      <c r="FB21" s="63"/>
      <c r="FC21" s="63"/>
      <c r="FD21" s="63"/>
      <c r="FE21" s="63"/>
      <c r="FF21" s="63"/>
      <c r="FG21" s="63"/>
      <c r="FH21" s="63"/>
      <c r="FI21" s="63"/>
      <c r="FJ21" s="63"/>
      <c r="FK21" s="63"/>
    </row>
    <row r="22" spans="1:167" ht="13.5" customHeight="1">
      <c r="A22" s="14"/>
      <c r="B22" s="68" t="s">
        <v>65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9"/>
      <c r="AV22" s="45" t="s">
        <v>44</v>
      </c>
      <c r="AW22" s="45"/>
      <c r="AX22" s="45"/>
      <c r="AY22" s="45"/>
      <c r="AZ22" s="45"/>
      <c r="BA22" s="45"/>
      <c r="BB22" s="45"/>
      <c r="BC22" s="45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3"/>
      <c r="DL22" s="63"/>
      <c r="DM22" s="63"/>
      <c r="DN22" s="63"/>
      <c r="DO22" s="63"/>
      <c r="DP22" s="63"/>
      <c r="DQ22" s="63"/>
      <c r="DR22" s="63"/>
      <c r="DS22" s="63"/>
      <c r="DT22" s="63"/>
      <c r="DU22" s="63"/>
      <c r="DV22" s="63"/>
      <c r="DW22" s="63"/>
      <c r="DX22" s="63"/>
      <c r="DY22" s="63"/>
      <c r="DZ22" s="63"/>
      <c r="EA22" s="63"/>
      <c r="EB22" s="63"/>
      <c r="EC22" s="63"/>
      <c r="ED22" s="63"/>
      <c r="EE22" s="63"/>
      <c r="EF22" s="63"/>
      <c r="EG22" s="63"/>
      <c r="EH22" s="63"/>
      <c r="EI22" s="63"/>
      <c r="EJ22" s="63"/>
      <c r="EK22" s="63"/>
      <c r="EL22" s="63"/>
      <c r="EM22" s="63"/>
      <c r="EN22" s="63"/>
      <c r="EO22" s="63"/>
      <c r="EP22" s="63"/>
      <c r="EQ22" s="63"/>
      <c r="ER22" s="63"/>
      <c r="ES22" s="63"/>
      <c r="ET22" s="63"/>
      <c r="EU22" s="63"/>
      <c r="EV22" s="63"/>
      <c r="EW22" s="63"/>
      <c r="EX22" s="63"/>
      <c r="EY22" s="63"/>
      <c r="EZ22" s="63"/>
      <c r="FA22" s="63"/>
      <c r="FB22" s="63"/>
      <c r="FC22" s="63"/>
      <c r="FD22" s="63"/>
      <c r="FE22" s="63"/>
      <c r="FF22" s="63"/>
      <c r="FG22" s="63"/>
      <c r="FH22" s="63"/>
      <c r="FI22" s="63"/>
      <c r="FJ22" s="63"/>
      <c r="FK22" s="63"/>
    </row>
    <row r="23" spans="1:167" ht="13.5" customHeight="1">
      <c r="A23" s="14"/>
      <c r="B23" s="68" t="s">
        <v>66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  <c r="AQ23" s="68"/>
      <c r="AR23" s="68"/>
      <c r="AS23" s="68"/>
      <c r="AT23" s="68"/>
      <c r="AU23" s="69"/>
      <c r="AV23" s="45" t="s">
        <v>45</v>
      </c>
      <c r="AW23" s="45"/>
      <c r="AX23" s="45"/>
      <c r="AY23" s="45"/>
      <c r="AZ23" s="45"/>
      <c r="BA23" s="45"/>
      <c r="BB23" s="45"/>
      <c r="BC23" s="45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3"/>
      <c r="DL23" s="63"/>
      <c r="DM23" s="63"/>
      <c r="DN23" s="63"/>
      <c r="DO23" s="63"/>
      <c r="DP23" s="63"/>
      <c r="DQ23" s="63"/>
      <c r="DR23" s="63"/>
      <c r="DS23" s="63"/>
      <c r="DT23" s="63"/>
      <c r="DU23" s="63"/>
      <c r="DV23" s="63"/>
      <c r="DW23" s="63"/>
      <c r="DX23" s="63"/>
      <c r="DY23" s="63"/>
      <c r="DZ23" s="63"/>
      <c r="EA23" s="63"/>
      <c r="EB23" s="63"/>
      <c r="EC23" s="63"/>
      <c r="ED23" s="63"/>
      <c r="EE23" s="63"/>
      <c r="EF23" s="63"/>
      <c r="EG23" s="63"/>
      <c r="EH23" s="63"/>
      <c r="EI23" s="63"/>
      <c r="EJ23" s="63"/>
      <c r="EK23" s="63"/>
      <c r="EL23" s="63"/>
      <c r="EM23" s="63"/>
      <c r="EN23" s="63"/>
      <c r="EO23" s="63"/>
      <c r="EP23" s="63"/>
      <c r="EQ23" s="63"/>
      <c r="ER23" s="63"/>
      <c r="ES23" s="63"/>
      <c r="ET23" s="63"/>
      <c r="EU23" s="63"/>
      <c r="EV23" s="63"/>
      <c r="EW23" s="63"/>
      <c r="EX23" s="63"/>
      <c r="EY23" s="63"/>
      <c r="EZ23" s="63"/>
      <c r="FA23" s="63"/>
      <c r="FB23" s="63"/>
      <c r="FC23" s="63"/>
      <c r="FD23" s="63"/>
      <c r="FE23" s="63"/>
      <c r="FF23" s="63"/>
      <c r="FG23" s="63"/>
      <c r="FH23" s="63"/>
      <c r="FI23" s="63"/>
      <c r="FJ23" s="63"/>
      <c r="FK23" s="63"/>
    </row>
    <row r="24" spans="1:167" ht="13.5" customHeight="1">
      <c r="A24" s="14"/>
      <c r="B24" s="66" t="s">
        <v>67</v>
      </c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7"/>
      <c r="AV24" s="45" t="s">
        <v>46</v>
      </c>
      <c r="AW24" s="45"/>
      <c r="AX24" s="45"/>
      <c r="AY24" s="45"/>
      <c r="AZ24" s="45"/>
      <c r="BA24" s="45"/>
      <c r="BB24" s="45"/>
      <c r="BC24" s="45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63"/>
      <c r="EH24" s="63"/>
      <c r="EI24" s="63"/>
      <c r="EJ24" s="63"/>
      <c r="EK24" s="63"/>
      <c r="EL24" s="63"/>
      <c r="EM24" s="63"/>
      <c r="EN24" s="63"/>
      <c r="EO24" s="63"/>
      <c r="EP24" s="63"/>
      <c r="EQ24" s="63"/>
      <c r="ER24" s="63"/>
      <c r="ES24" s="63"/>
      <c r="ET24" s="63"/>
      <c r="EU24" s="63"/>
      <c r="EV24" s="63"/>
      <c r="EW24" s="63"/>
      <c r="EX24" s="63"/>
      <c r="EY24" s="63"/>
      <c r="EZ24" s="63"/>
      <c r="FA24" s="63"/>
      <c r="FB24" s="63"/>
      <c r="FC24" s="63"/>
      <c r="FD24" s="63"/>
      <c r="FE24" s="63"/>
      <c r="FF24" s="63"/>
      <c r="FG24" s="63"/>
      <c r="FH24" s="63"/>
      <c r="FI24" s="63"/>
      <c r="FJ24" s="63"/>
      <c r="FK24" s="63"/>
    </row>
    <row r="25" spans="1:167" ht="13.5" customHeight="1">
      <c r="A25" s="14"/>
      <c r="B25" s="61" t="s">
        <v>68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2"/>
      <c r="AV25" s="45" t="s">
        <v>34</v>
      </c>
      <c r="AW25" s="45"/>
      <c r="AX25" s="45"/>
      <c r="AY25" s="45"/>
      <c r="AZ25" s="45"/>
      <c r="BA25" s="45"/>
      <c r="BB25" s="45"/>
      <c r="BC25" s="45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3"/>
      <c r="EW25" s="63"/>
      <c r="EX25" s="63"/>
      <c r="EY25" s="63"/>
      <c r="EZ25" s="63"/>
      <c r="FA25" s="63"/>
      <c r="FB25" s="63"/>
      <c r="FC25" s="63"/>
      <c r="FD25" s="63"/>
      <c r="FE25" s="63"/>
      <c r="FF25" s="63"/>
      <c r="FG25" s="63"/>
      <c r="FH25" s="63"/>
      <c r="FI25" s="63"/>
      <c r="FJ25" s="63"/>
      <c r="FK25" s="63"/>
    </row>
    <row r="26" spans="1:167" ht="13.5" customHeight="1">
      <c r="A26" s="14"/>
      <c r="B26" s="61" t="s">
        <v>69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2"/>
      <c r="AV26" s="45" t="s">
        <v>47</v>
      </c>
      <c r="AW26" s="45"/>
      <c r="AX26" s="45"/>
      <c r="AY26" s="45"/>
      <c r="AZ26" s="45"/>
      <c r="BA26" s="45"/>
      <c r="BB26" s="45"/>
      <c r="BC26" s="45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3"/>
      <c r="DL26" s="63"/>
      <c r="DM26" s="63"/>
      <c r="DN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63"/>
      <c r="EC26" s="63"/>
      <c r="ED26" s="63"/>
      <c r="EE26" s="63"/>
      <c r="EF26" s="63"/>
      <c r="EG26" s="63"/>
      <c r="EH26" s="63"/>
      <c r="EI26" s="63"/>
      <c r="EJ26" s="63"/>
      <c r="EK26" s="63"/>
      <c r="EL26" s="63"/>
      <c r="EM26" s="63"/>
      <c r="EN26" s="63"/>
      <c r="EO26" s="63"/>
      <c r="EP26" s="63"/>
      <c r="EQ26" s="63"/>
      <c r="ER26" s="63"/>
      <c r="ES26" s="63"/>
      <c r="ET26" s="63"/>
      <c r="EU26" s="63"/>
      <c r="EV26" s="63"/>
      <c r="EW26" s="63"/>
      <c r="EX26" s="63"/>
      <c r="EY26" s="63"/>
      <c r="EZ26" s="63"/>
      <c r="FA26" s="63"/>
      <c r="FB26" s="63"/>
      <c r="FC26" s="63"/>
      <c r="FD26" s="63"/>
      <c r="FE26" s="63"/>
      <c r="FF26" s="63"/>
      <c r="FG26" s="63"/>
      <c r="FH26" s="63"/>
      <c r="FI26" s="63"/>
      <c r="FJ26" s="63"/>
      <c r="FK26" s="63"/>
    </row>
    <row r="27" spans="1:167" ht="25.5" customHeight="1">
      <c r="A27" s="14"/>
      <c r="B27" s="61" t="s">
        <v>99</v>
      </c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2"/>
      <c r="AV27" s="45" t="s">
        <v>100</v>
      </c>
      <c r="AW27" s="45"/>
      <c r="AX27" s="45"/>
      <c r="AY27" s="45"/>
      <c r="AZ27" s="45"/>
      <c r="BA27" s="45"/>
      <c r="BB27" s="45"/>
      <c r="BC27" s="45"/>
      <c r="BD27" s="63">
        <f>SUM(BO27:FK27)</f>
        <v>34.49348285931876</v>
      </c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4">
        <f>('[3]Флора подслан.  (2)'!$BH$9+'[3]Флора подслан.  (2)'!$BH$10+'[3]Флора подслан.  (2)'!$BH$11)/1000</f>
        <v>5.333467710997442</v>
      </c>
      <c r="CB27" s="64"/>
      <c r="CC27" s="64"/>
      <c r="CD27" s="64"/>
      <c r="CE27" s="64"/>
      <c r="CF27" s="64"/>
      <c r="CG27" s="64"/>
      <c r="CH27" s="64"/>
      <c r="CI27" s="64"/>
      <c r="CJ27" s="64">
        <f>'[3]Флора подслан.  (2)'!$BH$7/1000</f>
        <v>13.338771828644502</v>
      </c>
      <c r="CK27" s="64"/>
      <c r="CL27" s="64"/>
      <c r="CM27" s="64"/>
      <c r="CN27" s="64"/>
      <c r="CO27" s="64"/>
      <c r="CP27" s="64"/>
      <c r="CQ27" s="64"/>
      <c r="CR27" s="64"/>
      <c r="CS27" s="64">
        <f>'[3]Флора подслан.  (2)'!$BH$8/1000</f>
        <v>3.703240396419437</v>
      </c>
      <c r="CT27" s="64"/>
      <c r="CU27" s="64"/>
      <c r="CV27" s="64"/>
      <c r="CW27" s="64"/>
      <c r="CX27" s="64"/>
      <c r="CY27" s="64"/>
      <c r="CZ27" s="64"/>
      <c r="DA27" s="64"/>
      <c r="DB27" s="64">
        <f>'[3]Флора подслан.  (2)'!$BH$12/1000</f>
        <v>0.1460292966751918</v>
      </c>
      <c r="DC27" s="64"/>
      <c r="DD27" s="64"/>
      <c r="DE27" s="64"/>
      <c r="DF27" s="64"/>
      <c r="DG27" s="64"/>
      <c r="DH27" s="64"/>
      <c r="DI27" s="64"/>
      <c r="DJ27" s="64"/>
      <c r="DK27" s="63"/>
      <c r="DL27" s="63"/>
      <c r="DM27" s="63"/>
      <c r="DN27" s="63"/>
      <c r="DO27" s="63"/>
      <c r="DP27" s="63"/>
      <c r="DQ27" s="63"/>
      <c r="DR27" s="63"/>
      <c r="DS27" s="63"/>
      <c r="DT27" s="63"/>
      <c r="DU27" s="63"/>
      <c r="DV27" s="63"/>
      <c r="DW27" s="63"/>
      <c r="DX27" s="63"/>
      <c r="DY27" s="63"/>
      <c r="DZ27" s="63"/>
      <c r="EA27" s="63"/>
      <c r="EB27" s="63"/>
      <c r="EC27" s="63"/>
      <c r="ED27" s="63"/>
      <c r="EE27" s="63"/>
      <c r="EF27" s="63"/>
      <c r="EG27" s="63"/>
      <c r="EH27" s="63"/>
      <c r="EI27" s="63"/>
      <c r="EJ27" s="63"/>
      <c r="EK27" s="63"/>
      <c r="EL27" s="63"/>
      <c r="EM27" s="63"/>
      <c r="EN27" s="63"/>
      <c r="EO27" s="63"/>
      <c r="EP27" s="63"/>
      <c r="EQ27" s="63"/>
      <c r="ER27" s="63"/>
      <c r="ES27" s="63"/>
      <c r="ET27" s="63"/>
      <c r="EU27" s="63"/>
      <c r="EV27" s="63"/>
      <c r="EW27" s="63"/>
      <c r="EX27" s="63"/>
      <c r="EY27" s="63"/>
      <c r="EZ27" s="63"/>
      <c r="FA27" s="63"/>
      <c r="FB27" s="63"/>
      <c r="FC27" s="63">
        <f>'стр.1 '!CN47-SUM(CA27:DJ27)</f>
        <v>11.971973626582187</v>
      </c>
      <c r="FD27" s="63"/>
      <c r="FE27" s="63"/>
      <c r="FF27" s="63"/>
      <c r="FG27" s="63"/>
      <c r="FH27" s="63"/>
      <c r="FI27" s="63"/>
      <c r="FJ27" s="63"/>
      <c r="FK27" s="63"/>
    </row>
    <row r="28" spans="1:167" s="17" customFormat="1" ht="13.5" customHeight="1">
      <c r="A28" s="15"/>
      <c r="B28" s="71" t="s">
        <v>81</v>
      </c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2"/>
      <c r="AV28" s="41" t="s">
        <v>48</v>
      </c>
      <c r="AW28" s="41"/>
      <c r="AX28" s="41"/>
      <c r="AY28" s="41"/>
      <c r="AZ28" s="41"/>
      <c r="BA28" s="41"/>
      <c r="BB28" s="41"/>
      <c r="BC28" s="41"/>
      <c r="BD28" s="60">
        <f>'стр.1 '!CN48</f>
        <v>597829</v>
      </c>
      <c r="BE28" s="60"/>
      <c r="BF28" s="60"/>
      <c r="BG28" s="60"/>
      <c r="BH28" s="60"/>
      <c r="BI28" s="60"/>
      <c r="BJ28" s="60"/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106">
        <f>('[2]Смета короткая'!$L$5+'[2]Смета короткая'!$M$5)*(('[2]Смета короткая'!$L$70+'[2]Смета короткая'!$M$70)*100/'[2]Смета короткая'!$W$70)%+CA6</f>
        <v>101498.52872320125</v>
      </c>
      <c r="CB28" s="106"/>
      <c r="CC28" s="106"/>
      <c r="CD28" s="106"/>
      <c r="CE28" s="106"/>
      <c r="CF28" s="106"/>
      <c r="CG28" s="106"/>
      <c r="CH28" s="106"/>
      <c r="CI28" s="106"/>
      <c r="CJ28" s="106">
        <f>('[2]Смета короткая'!$L$27+'[2]Смета короткая'!$M$27)*(('[2]Смета короткая'!$L$70+'[2]Смета короткая'!$M$70)*100/'[2]Смета короткая'!$W$70)%+CJ6</f>
        <v>87889.00406759385</v>
      </c>
      <c r="CK28" s="106"/>
      <c r="CL28" s="106"/>
      <c r="CM28" s="106"/>
      <c r="CN28" s="106"/>
      <c r="CO28" s="106"/>
      <c r="CP28" s="106"/>
      <c r="CQ28" s="106"/>
      <c r="CR28" s="106"/>
      <c r="CS28" s="106">
        <f>('[2]Смета короткая'!$L$29+'[2]Смета короткая'!$M$29)*(('[2]Смета короткая'!$L$70+'[2]Смета короткая'!$M$70)*100/'[2]Смета короткая'!$W$70)%+CS6</f>
        <v>24423.288356319314</v>
      </c>
      <c r="CT28" s="106"/>
      <c r="CU28" s="106"/>
      <c r="CV28" s="106"/>
      <c r="CW28" s="106"/>
      <c r="CX28" s="106"/>
      <c r="CY28" s="106"/>
      <c r="CZ28" s="106"/>
      <c r="DA28" s="106"/>
      <c r="DB28" s="106">
        <f>('[2]Смета короткая'!$L$30+'[2]Смета короткая'!$M$30)*(('[2]Смета короткая'!$L$70+'[2]Смета короткая'!$M$70)*100/'[2]Смета короткая'!$W$70)%+DB6</f>
        <v>80370.69556370727</v>
      </c>
      <c r="DC28" s="106"/>
      <c r="DD28" s="106"/>
      <c r="DE28" s="106"/>
      <c r="DF28" s="106"/>
      <c r="DG28" s="106"/>
      <c r="DH28" s="106"/>
      <c r="DI28" s="106"/>
      <c r="DJ28" s="106"/>
      <c r="DK28" s="60"/>
      <c r="DL28" s="60"/>
      <c r="DM28" s="60"/>
      <c r="DN28" s="60"/>
      <c r="DO28" s="60"/>
      <c r="DP28" s="60"/>
      <c r="DQ28" s="60"/>
      <c r="DR28" s="60"/>
      <c r="DS28" s="60"/>
      <c r="DT28" s="60"/>
      <c r="DU28" s="60"/>
      <c r="DV28" s="60"/>
      <c r="DW28" s="60"/>
      <c r="DX28" s="60"/>
      <c r="DY28" s="60"/>
      <c r="DZ28" s="60"/>
      <c r="EA28" s="60"/>
      <c r="EB28" s="60"/>
      <c r="EC28" s="60"/>
      <c r="ED28" s="60"/>
      <c r="EE28" s="60"/>
      <c r="EF28" s="60"/>
      <c r="EG28" s="60"/>
      <c r="EH28" s="60"/>
      <c r="EI28" s="60"/>
      <c r="EJ28" s="60"/>
      <c r="EK28" s="60"/>
      <c r="EL28" s="60"/>
      <c r="EM28" s="60"/>
      <c r="EN28" s="60"/>
      <c r="EO28" s="60"/>
      <c r="EP28" s="60"/>
      <c r="EQ28" s="60"/>
      <c r="ER28" s="60"/>
      <c r="ES28" s="60"/>
      <c r="ET28" s="60"/>
      <c r="EU28" s="60"/>
      <c r="EV28" s="60"/>
      <c r="EW28" s="60"/>
      <c r="EX28" s="60"/>
      <c r="EY28" s="60"/>
      <c r="EZ28" s="60"/>
      <c r="FA28" s="60"/>
      <c r="FB28" s="60"/>
      <c r="FC28" s="60">
        <f>BD28-SUM(CA28:DJ28)</f>
        <v>303647.48328917834</v>
      </c>
      <c r="FD28" s="60"/>
      <c r="FE28" s="60"/>
      <c r="FF28" s="60"/>
      <c r="FG28" s="60"/>
      <c r="FH28" s="60"/>
      <c r="FI28" s="60"/>
      <c r="FJ28" s="60"/>
      <c r="FK28" s="60"/>
    </row>
    <row r="29" spans="1:167" s="18" customFormat="1" ht="14.25" customHeight="1">
      <c r="A29" s="19"/>
      <c r="B29" s="107" t="s">
        <v>5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8"/>
      <c r="AV29" s="109" t="s">
        <v>49</v>
      </c>
      <c r="AW29" s="109"/>
      <c r="AX29" s="109"/>
      <c r="AY29" s="109"/>
      <c r="AZ29" s="109"/>
      <c r="BA29" s="109"/>
      <c r="BB29" s="109"/>
      <c r="BC29" s="109"/>
      <c r="BD29" s="110">
        <f>'стр.1 '!CN49</f>
        <v>167078</v>
      </c>
      <c r="BE29" s="110"/>
      <c r="BF29" s="110"/>
      <c r="BG29" s="110"/>
      <c r="BH29" s="110"/>
      <c r="BI29" s="110"/>
      <c r="BJ29" s="110"/>
      <c r="BK29" s="110"/>
      <c r="BL29" s="110"/>
      <c r="BM29" s="110"/>
      <c r="BN29" s="110"/>
      <c r="BO29" s="110"/>
      <c r="BP29" s="110"/>
      <c r="BQ29" s="110"/>
      <c r="BR29" s="110"/>
      <c r="BS29" s="110"/>
      <c r="BT29" s="110"/>
      <c r="BU29" s="110"/>
      <c r="BV29" s="110"/>
      <c r="BW29" s="110"/>
      <c r="BX29" s="110"/>
      <c r="BY29" s="110"/>
      <c r="BZ29" s="110"/>
      <c r="CA29" s="110"/>
      <c r="CB29" s="110"/>
      <c r="CC29" s="110"/>
      <c r="CD29" s="110"/>
      <c r="CE29" s="110"/>
      <c r="CF29" s="110"/>
      <c r="CG29" s="110"/>
      <c r="CH29" s="110"/>
      <c r="CI29" s="110"/>
      <c r="CJ29" s="110"/>
      <c r="CK29" s="110"/>
      <c r="CL29" s="110"/>
      <c r="CM29" s="110"/>
      <c r="CN29" s="110"/>
      <c r="CO29" s="110"/>
      <c r="CP29" s="110"/>
      <c r="CQ29" s="110"/>
      <c r="CR29" s="110"/>
      <c r="CS29" s="110"/>
      <c r="CT29" s="110"/>
      <c r="CU29" s="110"/>
      <c r="CV29" s="110"/>
      <c r="CW29" s="110"/>
      <c r="CX29" s="110"/>
      <c r="CY29" s="110"/>
      <c r="CZ29" s="110"/>
      <c r="DA29" s="110"/>
      <c r="DB29" s="106"/>
      <c r="DC29" s="106"/>
      <c r="DD29" s="106"/>
      <c r="DE29" s="106"/>
      <c r="DF29" s="106"/>
      <c r="DG29" s="106"/>
      <c r="DH29" s="106"/>
      <c r="DI29" s="106"/>
      <c r="DJ29" s="106"/>
      <c r="DK29" s="110"/>
      <c r="DL29" s="110"/>
      <c r="DM29" s="110"/>
      <c r="DN29" s="110"/>
      <c r="DO29" s="110"/>
      <c r="DP29" s="110"/>
      <c r="DQ29" s="110"/>
      <c r="DR29" s="110"/>
      <c r="DS29" s="110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10"/>
      <c r="EF29" s="110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10"/>
      <c r="ES29" s="110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>
        <f>BD29</f>
        <v>167078</v>
      </c>
      <c r="FD29" s="110"/>
      <c r="FE29" s="110"/>
      <c r="FF29" s="110"/>
      <c r="FG29" s="110"/>
      <c r="FH29" s="110"/>
      <c r="FI29" s="110"/>
      <c r="FJ29" s="110"/>
      <c r="FK29" s="110"/>
    </row>
    <row r="30" spans="1:167" s="18" customFormat="1" ht="14.25" customHeight="1">
      <c r="A30" s="111" t="s">
        <v>72</v>
      </c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3"/>
      <c r="AV30" s="114" t="s">
        <v>50</v>
      </c>
      <c r="AW30" s="114"/>
      <c r="AX30" s="114"/>
      <c r="AY30" s="114"/>
      <c r="AZ30" s="114"/>
      <c r="BA30" s="114"/>
      <c r="BB30" s="114"/>
      <c r="BC30" s="114"/>
      <c r="BD30" s="110">
        <f>BD28+BD29</f>
        <v>764907</v>
      </c>
      <c r="BE30" s="110"/>
      <c r="BF30" s="110"/>
      <c r="BG30" s="110"/>
      <c r="BH30" s="110"/>
      <c r="BI30" s="110"/>
      <c r="BJ30" s="110"/>
      <c r="BK30" s="110"/>
      <c r="BL30" s="110"/>
      <c r="BM30" s="110"/>
      <c r="BN30" s="110"/>
      <c r="BO30" s="110"/>
      <c r="BP30" s="110"/>
      <c r="BQ30" s="110"/>
      <c r="BR30" s="110"/>
      <c r="BS30" s="110"/>
      <c r="BT30" s="110"/>
      <c r="BU30" s="110"/>
      <c r="BV30" s="110"/>
      <c r="BW30" s="110"/>
      <c r="BX30" s="110"/>
      <c r="BY30" s="110"/>
      <c r="BZ30" s="110"/>
      <c r="CA30" s="110">
        <f>CA28+CA29</f>
        <v>101498.52872320125</v>
      </c>
      <c r="CB30" s="110"/>
      <c r="CC30" s="110"/>
      <c r="CD30" s="110"/>
      <c r="CE30" s="110"/>
      <c r="CF30" s="110"/>
      <c r="CG30" s="110"/>
      <c r="CH30" s="110"/>
      <c r="CI30" s="110"/>
      <c r="CJ30" s="110">
        <f>CJ28+CJ29</f>
        <v>87889.00406759385</v>
      </c>
      <c r="CK30" s="110"/>
      <c r="CL30" s="110"/>
      <c r="CM30" s="110"/>
      <c r="CN30" s="110"/>
      <c r="CO30" s="110"/>
      <c r="CP30" s="110"/>
      <c r="CQ30" s="110"/>
      <c r="CR30" s="110"/>
      <c r="CS30" s="110">
        <f>CS28+CS29</f>
        <v>24423.288356319314</v>
      </c>
      <c r="CT30" s="110"/>
      <c r="CU30" s="110"/>
      <c r="CV30" s="110"/>
      <c r="CW30" s="110"/>
      <c r="CX30" s="110"/>
      <c r="CY30" s="110"/>
      <c r="CZ30" s="110"/>
      <c r="DA30" s="110"/>
      <c r="DB30" s="110">
        <f>DB28+DB29</f>
        <v>80370.69556370727</v>
      </c>
      <c r="DC30" s="110"/>
      <c r="DD30" s="110"/>
      <c r="DE30" s="110"/>
      <c r="DF30" s="110"/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10"/>
      <c r="DS30" s="110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10"/>
      <c r="EF30" s="110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10"/>
      <c r="ES30" s="110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>
        <f>FC28+FC29</f>
        <v>470725.48328917834</v>
      </c>
      <c r="FD30" s="110"/>
      <c r="FE30" s="110"/>
      <c r="FF30" s="110"/>
      <c r="FG30" s="110"/>
      <c r="FH30" s="110"/>
      <c r="FI30" s="110"/>
      <c r="FJ30" s="110"/>
      <c r="FK30" s="110"/>
    </row>
  </sheetData>
  <sheetProtection/>
  <mergeCells count="351">
    <mergeCell ref="FC30:FK30"/>
    <mergeCell ref="CS30:DA30"/>
    <mergeCell ref="DB30:DJ30"/>
    <mergeCell ref="DK30:DT30"/>
    <mergeCell ref="DU30:EI30"/>
    <mergeCell ref="EJ30:ER30"/>
    <mergeCell ref="ES30:FB30"/>
    <mergeCell ref="DU29:EI29"/>
    <mergeCell ref="EJ29:ER29"/>
    <mergeCell ref="ES29:FB29"/>
    <mergeCell ref="FC29:FK29"/>
    <mergeCell ref="A30:AU30"/>
    <mergeCell ref="AV30:BC30"/>
    <mergeCell ref="BD30:BN30"/>
    <mergeCell ref="BO30:BZ30"/>
    <mergeCell ref="CA30:CI30"/>
    <mergeCell ref="CJ30:CR30"/>
    <mergeCell ref="FC28:FK28"/>
    <mergeCell ref="B29:AU29"/>
    <mergeCell ref="AV29:BC29"/>
    <mergeCell ref="BD29:BN29"/>
    <mergeCell ref="BO29:BZ29"/>
    <mergeCell ref="CA29:CI29"/>
    <mergeCell ref="CJ29:CR29"/>
    <mergeCell ref="CS29:DA29"/>
    <mergeCell ref="DB29:DJ29"/>
    <mergeCell ref="DK29:DT29"/>
    <mergeCell ref="CS28:DA28"/>
    <mergeCell ref="DB28:DJ28"/>
    <mergeCell ref="DK28:DT28"/>
    <mergeCell ref="DU28:EI28"/>
    <mergeCell ref="EJ28:ER28"/>
    <mergeCell ref="ES28:FB28"/>
    <mergeCell ref="DU27:EI27"/>
    <mergeCell ref="EJ27:ER27"/>
    <mergeCell ref="ES27:FB27"/>
    <mergeCell ref="FC27:FK27"/>
    <mergeCell ref="B28:AU28"/>
    <mergeCell ref="AV28:BC28"/>
    <mergeCell ref="BD28:BN28"/>
    <mergeCell ref="BO28:BZ28"/>
    <mergeCell ref="CA28:CI28"/>
    <mergeCell ref="CJ28:CR28"/>
    <mergeCell ref="FC26:FK26"/>
    <mergeCell ref="B27:AU27"/>
    <mergeCell ref="AV27:BC27"/>
    <mergeCell ref="BD27:BN27"/>
    <mergeCell ref="BO27:BZ27"/>
    <mergeCell ref="CA27:CI27"/>
    <mergeCell ref="CJ27:CR27"/>
    <mergeCell ref="CS27:DA27"/>
    <mergeCell ref="DB27:DJ27"/>
    <mergeCell ref="DK27:DT27"/>
    <mergeCell ref="CS26:DA26"/>
    <mergeCell ref="DB26:DJ26"/>
    <mergeCell ref="DK26:DT26"/>
    <mergeCell ref="DU26:EI26"/>
    <mergeCell ref="EJ26:ER26"/>
    <mergeCell ref="ES26:FB26"/>
    <mergeCell ref="DU25:EI25"/>
    <mergeCell ref="EJ25:ER25"/>
    <mergeCell ref="ES25:FB25"/>
    <mergeCell ref="FC25:FK25"/>
    <mergeCell ref="B26:AU26"/>
    <mergeCell ref="AV26:BC26"/>
    <mergeCell ref="BD26:BN26"/>
    <mergeCell ref="BO26:BZ26"/>
    <mergeCell ref="CA26:CI26"/>
    <mergeCell ref="CJ26:CR26"/>
    <mergeCell ref="FC24:FK24"/>
    <mergeCell ref="B25:AU25"/>
    <mergeCell ref="AV25:BC25"/>
    <mergeCell ref="BD25:BN25"/>
    <mergeCell ref="BO25:BZ25"/>
    <mergeCell ref="CA25:CI25"/>
    <mergeCell ref="CJ25:CR25"/>
    <mergeCell ref="CS25:DA25"/>
    <mergeCell ref="DB25:DJ25"/>
    <mergeCell ref="DK25:DT25"/>
    <mergeCell ref="CS24:DA24"/>
    <mergeCell ref="DB24:DJ24"/>
    <mergeCell ref="DK24:DT24"/>
    <mergeCell ref="DU24:EI24"/>
    <mergeCell ref="EJ24:ER24"/>
    <mergeCell ref="ES24:FB24"/>
    <mergeCell ref="DU23:EI23"/>
    <mergeCell ref="EJ23:ER23"/>
    <mergeCell ref="ES23:FB23"/>
    <mergeCell ref="FC23:FK23"/>
    <mergeCell ref="B24:AU24"/>
    <mergeCell ref="AV24:BC24"/>
    <mergeCell ref="BD24:BN24"/>
    <mergeCell ref="BO24:BZ24"/>
    <mergeCell ref="CA24:CI24"/>
    <mergeCell ref="CJ24:CR24"/>
    <mergeCell ref="FC22:FK22"/>
    <mergeCell ref="B23:AU23"/>
    <mergeCell ref="AV23:BC23"/>
    <mergeCell ref="BD23:BN23"/>
    <mergeCell ref="BO23:BZ23"/>
    <mergeCell ref="CA23:CI23"/>
    <mergeCell ref="CJ23:CR23"/>
    <mergeCell ref="CS23:DA23"/>
    <mergeCell ref="DB23:DJ23"/>
    <mergeCell ref="DK23:DT23"/>
    <mergeCell ref="CS22:DA22"/>
    <mergeCell ref="DB22:DJ22"/>
    <mergeCell ref="DK22:DT22"/>
    <mergeCell ref="DU22:EI22"/>
    <mergeCell ref="EJ22:ER22"/>
    <mergeCell ref="ES22:FB22"/>
    <mergeCell ref="DU21:EI21"/>
    <mergeCell ref="EJ21:ER21"/>
    <mergeCell ref="ES21:FB21"/>
    <mergeCell ref="FC21:FK21"/>
    <mergeCell ref="B22:AU22"/>
    <mergeCell ref="AV22:BC22"/>
    <mergeCell ref="BD22:BN22"/>
    <mergeCell ref="BO22:BZ22"/>
    <mergeCell ref="CA22:CI22"/>
    <mergeCell ref="CJ22:CR22"/>
    <mergeCell ref="FC20:FK20"/>
    <mergeCell ref="B21:AU21"/>
    <mergeCell ref="AV21:BC21"/>
    <mergeCell ref="BD21:BN21"/>
    <mergeCell ref="BO21:BZ21"/>
    <mergeCell ref="CA21:CI21"/>
    <mergeCell ref="CJ21:CR21"/>
    <mergeCell ref="CS21:DA21"/>
    <mergeCell ref="DB21:DJ21"/>
    <mergeCell ref="DK21:DT21"/>
    <mergeCell ref="CS20:DA20"/>
    <mergeCell ref="DB20:DJ20"/>
    <mergeCell ref="DK20:DT20"/>
    <mergeCell ref="DU20:EI20"/>
    <mergeCell ref="EJ20:ER20"/>
    <mergeCell ref="ES20:FB20"/>
    <mergeCell ref="DU19:EI19"/>
    <mergeCell ref="EJ19:ER19"/>
    <mergeCell ref="ES19:FB19"/>
    <mergeCell ref="FC19:FK19"/>
    <mergeCell ref="B20:AU20"/>
    <mergeCell ref="AV20:BC20"/>
    <mergeCell ref="BD20:BN20"/>
    <mergeCell ref="BO20:BZ20"/>
    <mergeCell ref="CA20:CI20"/>
    <mergeCell ref="CJ20:CR20"/>
    <mergeCell ref="FC18:FK18"/>
    <mergeCell ref="B19:AU19"/>
    <mergeCell ref="AV19:BC19"/>
    <mergeCell ref="BD19:BN19"/>
    <mergeCell ref="BO19:BZ19"/>
    <mergeCell ref="CA19:CI19"/>
    <mergeCell ref="CJ19:CR19"/>
    <mergeCell ref="CS19:DA19"/>
    <mergeCell ref="DB19:DJ19"/>
    <mergeCell ref="DK19:DT19"/>
    <mergeCell ref="CS18:DA18"/>
    <mergeCell ref="DB18:DJ18"/>
    <mergeCell ref="DK18:DT18"/>
    <mergeCell ref="DU18:EI18"/>
    <mergeCell ref="EJ18:ER18"/>
    <mergeCell ref="ES18:FB18"/>
    <mergeCell ref="DU17:EI17"/>
    <mergeCell ref="EJ17:ER17"/>
    <mergeCell ref="ES17:FB17"/>
    <mergeCell ref="FC17:FK17"/>
    <mergeCell ref="B18:AU18"/>
    <mergeCell ref="AV18:BC18"/>
    <mergeCell ref="BD18:BN18"/>
    <mergeCell ref="BO18:BZ18"/>
    <mergeCell ref="CA18:CI18"/>
    <mergeCell ref="CJ18:CR18"/>
    <mergeCell ref="FC16:FK16"/>
    <mergeCell ref="B17:AU17"/>
    <mergeCell ref="AV17:BC17"/>
    <mergeCell ref="BD17:BN17"/>
    <mergeCell ref="BO17:BZ17"/>
    <mergeCell ref="CA17:CI17"/>
    <mergeCell ref="CJ17:CR17"/>
    <mergeCell ref="CS17:DA17"/>
    <mergeCell ref="DB17:DJ17"/>
    <mergeCell ref="DK17:DT17"/>
    <mergeCell ref="CS16:DA16"/>
    <mergeCell ref="DB16:DJ16"/>
    <mergeCell ref="DK16:DT16"/>
    <mergeCell ref="DU16:EI16"/>
    <mergeCell ref="EJ16:ER16"/>
    <mergeCell ref="ES16:FB16"/>
    <mergeCell ref="DU15:EI15"/>
    <mergeCell ref="EJ15:ER15"/>
    <mergeCell ref="ES15:FB15"/>
    <mergeCell ref="FC15:FK15"/>
    <mergeCell ref="B16:AU16"/>
    <mergeCell ref="AV16:BC16"/>
    <mergeCell ref="BD16:BN16"/>
    <mergeCell ref="BO16:BZ16"/>
    <mergeCell ref="CA16:CI16"/>
    <mergeCell ref="CJ16:CR16"/>
    <mergeCell ref="FC14:FK14"/>
    <mergeCell ref="B15:AU15"/>
    <mergeCell ref="AV15:BC15"/>
    <mergeCell ref="BD15:BN15"/>
    <mergeCell ref="BO15:BZ15"/>
    <mergeCell ref="CA15:CI15"/>
    <mergeCell ref="CJ15:CR15"/>
    <mergeCell ref="CS15:DA15"/>
    <mergeCell ref="DB15:DJ15"/>
    <mergeCell ref="DK15:DT15"/>
    <mergeCell ref="CS14:DA14"/>
    <mergeCell ref="DB14:DJ14"/>
    <mergeCell ref="DK14:DT14"/>
    <mergeCell ref="DU14:EI14"/>
    <mergeCell ref="EJ14:ER14"/>
    <mergeCell ref="ES14:FB14"/>
    <mergeCell ref="DU13:EI13"/>
    <mergeCell ref="EJ13:ER13"/>
    <mergeCell ref="ES13:FB13"/>
    <mergeCell ref="FC13:FK13"/>
    <mergeCell ref="B14:AU14"/>
    <mergeCell ref="AV14:BC14"/>
    <mergeCell ref="BD14:BN14"/>
    <mergeCell ref="BO14:BZ14"/>
    <mergeCell ref="CA14:CI14"/>
    <mergeCell ref="CJ14:CR14"/>
    <mergeCell ref="FC12:FK12"/>
    <mergeCell ref="B13:AU13"/>
    <mergeCell ref="AV13:BC13"/>
    <mergeCell ref="BD13:BN13"/>
    <mergeCell ref="BO13:BZ13"/>
    <mergeCell ref="CA13:CI13"/>
    <mergeCell ref="CJ13:CR13"/>
    <mergeCell ref="CS13:DA13"/>
    <mergeCell ref="DB13:DJ13"/>
    <mergeCell ref="DK13:DT13"/>
    <mergeCell ref="CS12:DA12"/>
    <mergeCell ref="DB12:DJ12"/>
    <mergeCell ref="DK12:DT12"/>
    <mergeCell ref="DU12:EI12"/>
    <mergeCell ref="EJ12:ER12"/>
    <mergeCell ref="ES12:FB12"/>
    <mergeCell ref="DU11:EI11"/>
    <mergeCell ref="EJ11:ER11"/>
    <mergeCell ref="ES11:FB11"/>
    <mergeCell ref="FC11:FK11"/>
    <mergeCell ref="B12:AU12"/>
    <mergeCell ref="AV12:BC12"/>
    <mergeCell ref="BD12:BN12"/>
    <mergeCell ref="BO12:BZ12"/>
    <mergeCell ref="CA12:CI12"/>
    <mergeCell ref="CJ12:CR12"/>
    <mergeCell ref="FC10:FK10"/>
    <mergeCell ref="B11:AU11"/>
    <mergeCell ref="AV11:BC11"/>
    <mergeCell ref="BD11:BN11"/>
    <mergeCell ref="BO11:BZ11"/>
    <mergeCell ref="CA11:CI11"/>
    <mergeCell ref="CJ11:CR11"/>
    <mergeCell ref="CS11:DA11"/>
    <mergeCell ref="DB11:DJ11"/>
    <mergeCell ref="DK11:DT11"/>
    <mergeCell ref="CS10:DA10"/>
    <mergeCell ref="DB10:DJ10"/>
    <mergeCell ref="DK10:DT10"/>
    <mergeCell ref="DU10:EI10"/>
    <mergeCell ref="EJ10:ER10"/>
    <mergeCell ref="ES10:FB10"/>
    <mergeCell ref="DU9:EI9"/>
    <mergeCell ref="EJ9:ER9"/>
    <mergeCell ref="ES9:FB9"/>
    <mergeCell ref="FC9:FK9"/>
    <mergeCell ref="B10:AU10"/>
    <mergeCell ref="AV10:BC10"/>
    <mergeCell ref="BD10:BN10"/>
    <mergeCell ref="BO10:BZ10"/>
    <mergeCell ref="CA10:CI10"/>
    <mergeCell ref="CJ10:CR10"/>
    <mergeCell ref="FC8:FK8"/>
    <mergeCell ref="B9:AU9"/>
    <mergeCell ref="AV9:BC9"/>
    <mergeCell ref="BD9:BN9"/>
    <mergeCell ref="BO9:BZ9"/>
    <mergeCell ref="CA9:CI9"/>
    <mergeCell ref="CJ9:CR9"/>
    <mergeCell ref="CS9:DA9"/>
    <mergeCell ref="DB9:DJ9"/>
    <mergeCell ref="DK9:DT9"/>
    <mergeCell ref="CS8:DA8"/>
    <mergeCell ref="DB8:DJ8"/>
    <mergeCell ref="DK8:DT8"/>
    <mergeCell ref="DU8:EI8"/>
    <mergeCell ref="EJ8:ER8"/>
    <mergeCell ref="ES8:FB8"/>
    <mergeCell ref="DU7:EI7"/>
    <mergeCell ref="EJ7:ER7"/>
    <mergeCell ref="ES7:FB7"/>
    <mergeCell ref="FC7:FK7"/>
    <mergeCell ref="B8:AU8"/>
    <mergeCell ref="AV8:BC8"/>
    <mergeCell ref="BD8:BN8"/>
    <mergeCell ref="BO8:BZ8"/>
    <mergeCell ref="CA8:CI8"/>
    <mergeCell ref="CJ8:CR8"/>
    <mergeCell ref="FC6:FK6"/>
    <mergeCell ref="B7:AU7"/>
    <mergeCell ref="AV7:BC7"/>
    <mergeCell ref="BD7:BN7"/>
    <mergeCell ref="BO7:BZ7"/>
    <mergeCell ref="CA7:CI7"/>
    <mergeCell ref="CJ7:CR7"/>
    <mergeCell ref="CS7:DA7"/>
    <mergeCell ref="DB7:DJ7"/>
    <mergeCell ref="DK7:DT7"/>
    <mergeCell ref="CS6:DA6"/>
    <mergeCell ref="DB6:DJ6"/>
    <mergeCell ref="DK6:DT6"/>
    <mergeCell ref="DU6:EI6"/>
    <mergeCell ref="EJ6:ER6"/>
    <mergeCell ref="ES6:FB6"/>
    <mergeCell ref="B6:AU6"/>
    <mergeCell ref="AV6:BC6"/>
    <mergeCell ref="BD6:BN6"/>
    <mergeCell ref="BO6:BZ6"/>
    <mergeCell ref="CA6:CI6"/>
    <mergeCell ref="CJ6:CR6"/>
    <mergeCell ref="DB5:DJ5"/>
    <mergeCell ref="DK5:DT5"/>
    <mergeCell ref="DU5:EI5"/>
    <mergeCell ref="EJ5:ER5"/>
    <mergeCell ref="ES5:FB5"/>
    <mergeCell ref="FC5:FK5"/>
    <mergeCell ref="DK4:DT4"/>
    <mergeCell ref="DU4:EI4"/>
    <mergeCell ref="EJ4:ER4"/>
    <mergeCell ref="ES4:FB4"/>
    <mergeCell ref="FC4:FK4"/>
    <mergeCell ref="BD5:BN5"/>
    <mergeCell ref="BO5:BZ5"/>
    <mergeCell ref="CA5:CI5"/>
    <mergeCell ref="CJ5:CR5"/>
    <mergeCell ref="CS5:DA5"/>
    <mergeCell ref="B1:FJ1"/>
    <mergeCell ref="A3:AU5"/>
    <mergeCell ref="AV3:BC5"/>
    <mergeCell ref="BD3:BN4"/>
    <mergeCell ref="BO3:FK3"/>
    <mergeCell ref="BO4:BZ4"/>
    <mergeCell ref="CA4:CI4"/>
    <mergeCell ref="CJ4:CR4"/>
    <mergeCell ref="CS4:DA4"/>
    <mergeCell ref="DB4:DJ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Просёлкова Александра Андреевна</cp:lastModifiedBy>
  <cp:lastPrinted>2017-04-03T10:24:37Z</cp:lastPrinted>
  <dcterms:created xsi:type="dcterms:W3CDTF">2011-01-11T10:25:48Z</dcterms:created>
  <dcterms:modified xsi:type="dcterms:W3CDTF">2017-07-11T14:54:44Z</dcterms:modified>
  <cp:category/>
  <cp:version/>
  <cp:contentType/>
  <cp:contentStatus/>
</cp:coreProperties>
</file>