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240" windowWidth="13440" windowHeight="12705" firstSheet="1" activeTab="1"/>
  </bookViews>
  <sheets>
    <sheet name="Cognos_Office_Connection_Cache" sheetId="1" state="veryHidden" r:id="rId1"/>
    <sheet name="стр.1 " sheetId="2" r:id="rId2"/>
    <sheet name="стр.2 " sheetId="3" r:id="rId3"/>
    <sheet name="Лист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ID" localSheetId="0" hidden="1">"e508b0e6-188d-47b6-ad2a-6c92f6c4d67d"</definedName>
    <definedName name="ID" localSheetId="3" hidden="1">"016b72db-3524-4d46-91c4-3ae5b73173c9"</definedName>
    <definedName name="ID" localSheetId="1" hidden="1">"455663ac-3f4b-4251-adc0-56d61275f6d5"</definedName>
    <definedName name="ID" localSheetId="2" hidden="1">"c33e44be-a73a-4632-aa86-d99e2c0a0656"</definedName>
    <definedName name="_xlnm.Print_Area" localSheetId="1">'стр.1 '!$A$1:$DD$59</definedName>
    <definedName name="_xlnm.Print_Area" localSheetId="2">'стр.2 '!$A$1:$FK$30</definedName>
  </definedNames>
  <calcPr fullCalcOnLoad="1"/>
</workbook>
</file>

<file path=xl/sharedStrings.xml><?xml version="1.0" encoding="utf-8"?>
<sst xmlns="http://schemas.openxmlformats.org/spreadsheetml/2006/main" count="153" uniqueCount="103">
  <si>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</si>
  <si>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</si>
  <si>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</si>
  <si>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</si>
  <si>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</si>
  <si>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</si>
  <si>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</si>
  <si>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</si>
  <si>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</si>
  <si>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</si>
  <si>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</si>
  <si>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</si>
  <si>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</si>
  <si>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</si>
  <si>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</si>
  <si>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</si>
  <si>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</si>
  <si>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</si>
  <si>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</si>
  <si>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</si>
  <si>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</si>
  <si>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</si>
  <si>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</si>
  <si>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</si>
  <si>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</si>
  <si>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</si>
  <si>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</si>
  <si>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</si>
  <si>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</si>
  <si>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</si>
  <si>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</si>
  <si>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</si>
  <si>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</si>
  <si>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</si>
  <si>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</si>
  <si>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</si>
  <si>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</si>
  <si>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</si>
  <si>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</si>
  <si>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</si>
  <si>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</si>
  <si>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</si>
  <si>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</si>
  <si>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</si>
  <si>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</si>
  <si>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</si>
  <si>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</si>
  <si>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</si>
  <si>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</si>
  <si>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</si>
  <si>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</si>
  <si>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</si>
  <si>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</si>
  <si>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</si>
  <si>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</si>
  <si>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</si>
  <si>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</si>
  <si>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</si>
  <si>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</si>
  <si>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</si>
  <si>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</si>
  <si>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</si>
  <si>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</si>
  <si>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</si>
  <si>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</si>
  <si>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</si>
  <si>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</si>
  <si>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</si>
  <si>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</si>
  <si>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</si>
  <si>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</si>
  <si>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</si>
  <si>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</si>
  <si>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</si>
  <si>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</si>
  <si>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</si>
  <si>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</si>
  <si>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</si>
  <si>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</si>
  <si>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</si>
  <si>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</si>
  <si>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</si>
  <si>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</si>
  <si>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</si>
  <si>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</si>
  <si>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</si>
  <si>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</si>
  <si>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</si>
  <si>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</si>
  <si>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</si>
  <si>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</si>
  <si>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</si>
  <si>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</si>
  <si>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</si>
  <si>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</si>
  <si>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</si>
  <si>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</si>
  <si>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</si>
  <si>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</si>
  <si>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1.9. Услуги по обеспечению экологической безопасности в порту</t>
  </si>
  <si>
    <t>029</t>
  </si>
  <si>
    <t>Заполярный транспортный филиал</t>
  </si>
  <si>
    <t>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</si>
</sst>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00"/>
    <numFmt numFmtId="167" formatCode="0.0"/>
    <numFmt numFmtId="168" formatCode="#,##0.0"/>
  </numFmts>
  <fonts count="50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7"/>
      <name val="Arial Cyr"/>
      <family val="0"/>
    </font>
    <font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329664"/>
      <name val="Arial Cyr"/>
      <family val="0"/>
    </font>
    <font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horizontal="right" vertical="center"/>
      <protection/>
    </xf>
    <xf numFmtId="0" fontId="0" fillId="2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0" borderId="0">
      <alignment horizontal="center" vertical="center"/>
      <protection/>
    </xf>
    <xf numFmtId="0" fontId="0" fillId="21" borderId="0">
      <alignment/>
      <protection/>
    </xf>
    <xf numFmtId="0" fontId="0" fillId="0" borderId="0">
      <alignment horizontal="left" vertical="top"/>
      <protection/>
    </xf>
    <xf numFmtId="0" fontId="0" fillId="22" borderId="0">
      <alignment/>
      <protection/>
    </xf>
    <xf numFmtId="0" fontId="0" fillId="0" borderId="0">
      <alignment horizontal="left" vertical="center"/>
      <protection/>
    </xf>
    <xf numFmtId="0" fontId="0" fillId="23" borderId="0">
      <alignment/>
      <protection/>
    </xf>
    <xf numFmtId="0" fontId="0" fillId="0" borderId="0">
      <alignment horizontal="right" vertical="center"/>
      <protection/>
    </xf>
    <xf numFmtId="0" fontId="0" fillId="24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25" borderId="0">
      <alignment/>
      <protection/>
    </xf>
    <xf numFmtId="0" fontId="0" fillId="26" borderId="0">
      <alignment/>
      <protection/>
    </xf>
    <xf numFmtId="0" fontId="0" fillId="0" borderId="0">
      <alignment horizontal="center" vertical="center" wrapText="1"/>
      <protection/>
    </xf>
    <xf numFmtId="0" fontId="9" fillId="20" borderId="0">
      <alignment horizontal="left" vertical="center" indent="1"/>
      <protection/>
    </xf>
    <xf numFmtId="0" fontId="32" fillId="0" borderId="0">
      <alignment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5" borderId="0">
      <alignment horizontal="center" vertical="center"/>
      <protection/>
    </xf>
    <xf numFmtId="0" fontId="0" fillId="26" borderId="0">
      <alignment horizontal="center" vertical="center"/>
      <protection/>
    </xf>
    <xf numFmtId="0" fontId="0" fillId="25" borderId="0">
      <alignment horizontal="left" vertical="center"/>
      <protection/>
    </xf>
    <xf numFmtId="0" fontId="0" fillId="26" borderId="0">
      <alignment horizontal="left" vertical="center"/>
      <protection/>
    </xf>
    <xf numFmtId="0" fontId="33" fillId="0" borderId="0">
      <alignment/>
      <protection/>
    </xf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1" applyNumberFormat="0" applyAlignment="0" applyProtection="0"/>
    <xf numFmtId="0" fontId="35" fillId="34" borderId="2" applyNumberFormat="0" applyAlignment="0" applyProtection="0"/>
    <xf numFmtId="0" fontId="36" fillId="3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5" borderId="7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9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49" fontId="7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49" fillId="0" borderId="23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left" wrapText="1" indent="1"/>
    </xf>
    <xf numFmtId="0" fontId="8" fillId="0" borderId="22" xfId="0" applyFont="1" applyBorder="1" applyAlignment="1">
      <alignment horizontal="left" wrapText="1" indent="1"/>
    </xf>
    <xf numFmtId="0" fontId="8" fillId="0" borderId="21" xfId="0" applyFont="1" applyBorder="1" applyAlignment="1">
      <alignment horizontal="left" wrapText="1" indent="2"/>
    </xf>
    <xf numFmtId="0" fontId="8" fillId="0" borderId="22" xfId="0" applyFont="1" applyBorder="1" applyAlignment="1">
      <alignment horizontal="left" wrapText="1" indent="2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167" fontId="2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3" fontId="7" fillId="0" borderId="2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4\&#1044;&#1086;&#1093;&#1086;&#1076;&#1099;\&#1055;&#1083;&#1072;&#1085;%20-%20&#1092;&#1072;&#1082;&#1090;%20&#1076;&#1086;&#1093;&#1086;&#1076;&#1099;%20&#1047;&#1058;&#1060;%202014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4\&#1044;&#1086;&#1093;&#1086;&#1076;&#1099;\&#1060;&#1086;&#1088;&#1084;&#1099;%20&#1076;&#1083;&#1103;%20&#1057;ognos\&#1041;&#1102;&#1076;&#1078;&#1077;&#1090;&#1085;&#1099;&#1081;%20&#1087;&#1083;&#1072;&#1085;%20&#1074;&#1086;&#1076;&#1085;&#1086;&#1075;&#1086;%20&#1075;&#1088;&#1091;&#1079;&#1086;&#1086;&#1073;&#1086;&#1088;&#1086;&#1090;&#1072;%20&#1085;&#1072;%202015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9;&#1083;&#1091;&#1075;&#1080;%20&#1087;&#1086;&#1088;&#1090;&#1086;&#1074;&#1086;&#1075;&#1086;%20&#1092;&#1083;&#1086;&#1090;&#1072;%202014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5\&#1060;&#1057;&#1058;\&#1058;&#1072;&#1088;&#1080;&#1092;&#1099;%20&#1055;&#1056;&#1056;%20&#1080;%20&#1093;&#1088;&#1072;&#1085;.%202014\&#1057;&#1084;&#1077;&#1090;&#1072;%20&#1047;&#1058;&#1060;%20&#1087;&#1086;%20&#1074;&#1080;&#1076;&#1072;&#1084;%20&#1088;&#1072;&#1073;&#1086;&#1090;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6;&#1076;&#1086;&#1083;&#1072;&#1079;&#1099;%20&#1092;&#1072;&#1082;&#1090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МОБ 90 счет"/>
      <sheetName val="ППУ 2014 г."/>
      <sheetName val="Свод_доходы"/>
      <sheetName val="Регул. Нерегул. Тарифы"/>
      <sheetName val="Тарифы"/>
      <sheetName val="факт 1 кв. КПЭ"/>
      <sheetName val="факт 1 полугод. КПЭ "/>
      <sheetName val=" 9 мес 2014"/>
      <sheetName val="дох внешние факт 2014 "/>
      <sheetName val="Лист2"/>
      <sheetName val="Лист1"/>
      <sheetName val="Хранение для рук"/>
    </sheetNames>
    <sheetDataSet>
      <sheetData sheetId="1">
        <row r="677">
          <cell r="EP677">
            <v>503628.011200319</v>
          </cell>
        </row>
        <row r="678">
          <cell r="EP678">
            <v>3730.8253708798793</v>
          </cell>
        </row>
      </sheetData>
      <sheetData sheetId="3">
        <row r="67">
          <cell r="DH67">
            <v>864.8119999999999</v>
          </cell>
        </row>
        <row r="73">
          <cell r="DH73">
            <v>513.986</v>
          </cell>
        </row>
        <row r="76">
          <cell r="DH76">
            <v>15.606599999999997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равнительный анализ"/>
      <sheetName val="Cognos_Office_Connection_Cache"/>
      <sheetName val="2015 г (бюджет)"/>
      <sheetName val="1 квартал"/>
      <sheetName val="2 квартал"/>
      <sheetName val="3 квартал"/>
      <sheetName val="4 квартал"/>
      <sheetName val="1 ППК (бюджет)"/>
      <sheetName val="2 ППК (бюджет)"/>
      <sheetName val="Река разб. по ППК"/>
    </sheetNames>
    <sheetDataSet>
      <sheetData sheetId="3">
        <row r="347">
          <cell r="AJ347">
            <v>393973.33329999994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СС Зарпл"/>
      <sheetName val="рабочие зарпл"/>
      <sheetName val="РФ"/>
      <sheetName val="эксплуат судов "/>
      <sheetName val="колпит"/>
      <sheetName val="Амортизация"/>
      <sheetName val="Аренда"/>
      <sheetName val="ГСМ"/>
      <sheetName val="эл эн"/>
      <sheetName val="Ожид. смета"/>
      <sheetName val="Суда"/>
      <sheetName val="Смета"/>
      <sheetName val="Таблица по тарифам"/>
      <sheetName val="Флора подслан. "/>
      <sheetName val="Флора подслан.  (2)"/>
      <sheetName val="Напор. канализ."/>
      <sheetName val="Флора хозфек."/>
      <sheetName val="Норильскснаб"/>
      <sheetName val="Отстой за 1м2"/>
      <sheetName val="параметры"/>
      <sheetName val="Лист1"/>
    </sheetNames>
    <sheetDataSet>
      <sheetData sheetId="14">
        <row r="14">
          <cell r="AX14">
            <v>666582.6940392157</v>
          </cell>
        </row>
        <row r="15">
          <cell r="AX15">
            <v>168120.930745098</v>
          </cell>
        </row>
        <row r="16">
          <cell r="AX16">
            <v>97616.84541176472</v>
          </cell>
        </row>
        <row r="17">
          <cell r="AX17">
            <v>38032.41176470588</v>
          </cell>
        </row>
        <row r="18">
          <cell r="AX18">
            <v>8352.996078431372</v>
          </cell>
        </row>
        <row r="19">
          <cell r="AX19">
            <v>29594.283764705884</v>
          </cell>
        </row>
        <row r="22">
          <cell r="AX22">
            <v>1247169.834717195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короткая"/>
      <sheetName val="Cognos_Office_Connection_Cache"/>
      <sheetName val="Лист1"/>
    </sheetNames>
    <sheetDataSet>
      <sheetData sheetId="0">
        <row r="5">
          <cell r="H5">
            <v>227517.3</v>
          </cell>
          <cell r="I5">
            <v>67952.2</v>
          </cell>
          <cell r="L5">
            <v>76313.77999999998</v>
          </cell>
          <cell r="M5">
            <v>13263.199999999997</v>
          </cell>
        </row>
        <row r="26">
          <cell r="I26">
            <v>54888.3</v>
          </cell>
        </row>
        <row r="27">
          <cell r="H27">
            <v>258933.3</v>
          </cell>
          <cell r="L27">
            <v>31650.7</v>
          </cell>
          <cell r="M27">
            <v>12278.5</v>
          </cell>
        </row>
        <row r="29">
          <cell r="H29">
            <v>82324.7</v>
          </cell>
          <cell r="I29">
            <v>11911.7</v>
          </cell>
          <cell r="L29">
            <v>7130.6</v>
          </cell>
          <cell r="M29">
            <v>2617.7</v>
          </cell>
        </row>
        <row r="30">
          <cell r="H30">
            <v>275609.4</v>
          </cell>
          <cell r="I30">
            <v>13504.7</v>
          </cell>
          <cell r="L30">
            <v>133640.4</v>
          </cell>
          <cell r="M30">
            <v>1076.4</v>
          </cell>
        </row>
        <row r="70">
          <cell r="L70">
            <v>309873.08348687633</v>
          </cell>
          <cell r="M70">
            <v>45550.21273232075</v>
          </cell>
          <cell r="W70">
            <v>2943431.900000001</v>
          </cell>
        </row>
        <row r="77">
          <cell r="H77">
            <v>1821389.2004941031</v>
          </cell>
          <cell r="I77">
            <v>434075.6833786041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7">
          <cell r="N47">
            <v>443288.5764128242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E58"/>
  <sheetViews>
    <sheetView tabSelected="1" view="pageBreakPreview" zoomScaleSheetLayoutView="100" zoomScalePageLayoutView="0" workbookViewId="0" topLeftCell="A1">
      <pane ySplit="11" topLeftCell="A27" activePane="bottomLeft" state="frozen"/>
      <selection pane="topLeft" activeCell="CA11" sqref="CA11:CI11"/>
      <selection pane="bottomLeft" activeCell="BW51" sqref="BW51:CM51"/>
    </sheetView>
  </sheetViews>
  <sheetFormatPr defaultColWidth="0.875" defaultRowHeight="12.75"/>
  <cols>
    <col min="1" max="108" width="0.875" style="3" customWidth="1"/>
    <col min="109" max="109" width="8.375" style="3" customWidth="1"/>
    <col min="110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83" t="s">
        <v>95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</row>
    <row r="4" spans="1:108" s="6" customFormat="1" ht="15" customHeight="1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s="6" customFormat="1" ht="15" customHeight="1">
      <c r="A5" s="83" t="s">
        <v>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s="6" customFormat="1" ht="15" customHeight="1">
      <c r="A6" s="83" t="s">
        <v>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84" t="s">
        <v>102</v>
      </c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85" t="s">
        <v>101</v>
      </c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76" t="s">
        <v>9</v>
      </c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8" t="s">
        <v>10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</row>
    <row r="13" ht="9.75" customHeight="1"/>
    <row r="14" spans="1:108" s="13" customFormat="1" ht="12.75">
      <c r="A14" s="77" t="s">
        <v>16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9"/>
      <c r="BJ14" s="77" t="s">
        <v>17</v>
      </c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9"/>
      <c r="BW14" s="52" t="s">
        <v>18</v>
      </c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4"/>
    </row>
    <row r="15" spans="1:108" s="13" customFormat="1" ht="12.75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2"/>
      <c r="BJ15" s="80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2"/>
      <c r="BW15" s="57">
        <v>1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</row>
    <row r="16" spans="1:108" s="13" customFormat="1" ht="12.75">
      <c r="A16" s="14"/>
      <c r="B16" s="55" t="s">
        <v>11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6"/>
      <c r="BJ16" s="36" t="s">
        <v>19</v>
      </c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75">
        <f>BW17+BW18</f>
        <v>393.9733332999999</v>
      </c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</row>
    <row r="17" spans="1:108" s="13" customFormat="1" ht="12.75">
      <c r="A17" s="14"/>
      <c r="B17" s="73" t="s">
        <v>12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4"/>
      <c r="BJ17" s="44" t="s">
        <v>20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75">
        <f>'[2]2015 г (бюджет)'!$AJ$347/1000</f>
        <v>393.9733332999999</v>
      </c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</row>
    <row r="18" spans="1:108" s="13" customFormat="1" ht="12.75">
      <c r="A18" s="14"/>
      <c r="B18" s="73" t="s">
        <v>13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4"/>
      <c r="BJ18" s="44" t="s">
        <v>21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1:108" s="13" customFormat="1" ht="12.75">
      <c r="A19" s="14"/>
      <c r="B19" s="55" t="s">
        <v>14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6"/>
      <c r="BJ19" s="36" t="s">
        <v>22</v>
      </c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</row>
    <row r="20" spans="1:108" s="13" customFormat="1" ht="12.75">
      <c r="A20" s="14"/>
      <c r="B20" s="55" t="s">
        <v>15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6"/>
      <c r="BJ20" s="36" t="s">
        <v>23</v>
      </c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</row>
    <row r="21" ht="12" customHeight="1"/>
    <row r="22" spans="1:108" s="7" customFormat="1" ht="15" customHeight="1">
      <c r="A22" s="58" t="s">
        <v>96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</row>
    <row r="23" s="13" customFormat="1" ht="12.75" customHeight="1">
      <c r="DD23" s="23" t="s">
        <v>25</v>
      </c>
    </row>
    <row r="24" spans="1:108" s="2" customFormat="1" ht="12.75" customHeight="1">
      <c r="A24" s="59" t="s">
        <v>24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1"/>
      <c r="BJ24" s="65" t="s">
        <v>17</v>
      </c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7"/>
      <c r="BW24" s="71" t="s">
        <v>3</v>
      </c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 t="s">
        <v>4</v>
      </c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</row>
    <row r="25" spans="1:108" s="2" customFormat="1" ht="12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4"/>
      <c r="BJ25" s="68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70"/>
      <c r="BW25" s="72">
        <v>1</v>
      </c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>
        <v>2</v>
      </c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</row>
    <row r="26" spans="1:108" s="17" customFormat="1" ht="12.75">
      <c r="A26" s="52" t="s">
        <v>26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4"/>
      <c r="BJ26" s="36" t="s">
        <v>27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7">
        <f>SUM(BW27:CM47)</f>
        <v>508753.24117119884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>
        <f>CN27+CN28+CN31+CN47</f>
        <v>604099.911080649</v>
      </c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spans="1:108" s="13" customFormat="1" ht="12.75">
      <c r="A27" s="14"/>
      <c r="B27" s="42" t="s">
        <v>52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3"/>
      <c r="BJ27" s="44" t="s">
        <v>28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5">
        <f>'[1]МОБ 90 счет'!$EP$677</f>
        <v>503628.011200319</v>
      </c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7">
        <f>BW27*DE48</f>
        <v>597401.4156443073</v>
      </c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08" s="13" customFormat="1" ht="12.75">
      <c r="A28" s="14"/>
      <c r="B28" s="42" t="s">
        <v>53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3"/>
      <c r="BJ28" s="44" t="s">
        <v>29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5">
        <f>'[1]МОБ 90 счет'!$EP$678</f>
        <v>3730.8253708798793</v>
      </c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7">
        <f>BW28*DE48</f>
        <v>4425.489266916149</v>
      </c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08" s="13" customFormat="1" ht="25.5" customHeight="1">
      <c r="A29" s="14"/>
      <c r="B29" s="42" t="s">
        <v>54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3"/>
      <c r="BJ29" s="44" t="s">
        <v>30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08" s="13" customFormat="1" ht="12.75">
      <c r="A30" s="14"/>
      <c r="B30" s="42" t="s">
        <v>55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3"/>
      <c r="BJ30" s="44" t="s">
        <v>31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</row>
    <row r="31" spans="1:108" s="13" customFormat="1" ht="12.75">
      <c r="A31" s="14"/>
      <c r="B31" s="42" t="s">
        <v>56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3"/>
      <c r="BJ31" s="44" t="s">
        <v>32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5">
        <f>'[1]Свод_доходы'!$DH$67</f>
        <v>864.8119999999999</v>
      </c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7">
        <f>BW31*DE48</f>
        <v>1025.8363347083373</v>
      </c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</row>
    <row r="32" spans="1:108" s="13" customFormat="1" ht="12.75">
      <c r="A32" s="14"/>
      <c r="B32" s="42" t="s">
        <v>57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3"/>
      <c r="BJ32" s="44" t="s">
        <v>33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</row>
    <row r="33" spans="1:108" s="13" customFormat="1" ht="12.75">
      <c r="A33" s="14"/>
      <c r="B33" s="48" t="s">
        <v>58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9"/>
      <c r="BJ33" s="44" t="s">
        <v>35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</row>
    <row r="34" spans="1:108" s="13" customFormat="1" ht="12.75">
      <c r="A34" s="14"/>
      <c r="B34" s="48" t="s">
        <v>59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9"/>
      <c r="BJ34" s="44" t="s">
        <v>36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</row>
    <row r="35" spans="1:108" s="13" customFormat="1" ht="12.75">
      <c r="A35" s="14"/>
      <c r="B35" s="48" t="s">
        <v>60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  <c r="BJ35" s="44" t="s">
        <v>37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</row>
    <row r="36" spans="1:108" s="13" customFormat="1" ht="12.75">
      <c r="A36" s="14"/>
      <c r="B36" s="50" t="s">
        <v>97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1"/>
      <c r="BJ36" s="44" t="s">
        <v>38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</row>
    <row r="37" spans="1:108" s="13" customFormat="1" ht="12.75">
      <c r="A37" s="14"/>
      <c r="B37" s="50" t="s">
        <v>98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1"/>
      <c r="BJ37" s="44" t="s">
        <v>39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</row>
    <row r="38" spans="1:108" s="13" customFormat="1" ht="12.75">
      <c r="A38" s="14"/>
      <c r="B38" s="48" t="s">
        <v>61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9"/>
      <c r="BJ38" s="44" t="s">
        <v>40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</row>
    <row r="39" spans="1:108" s="13" customFormat="1" ht="12.75">
      <c r="A39" s="14"/>
      <c r="B39" s="48" t="s">
        <v>62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9"/>
      <c r="BJ39" s="44" t="s">
        <v>41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</row>
    <row r="40" spans="1:108" s="13" customFormat="1" ht="12.75">
      <c r="A40" s="14"/>
      <c r="B40" s="50" t="s">
        <v>63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1"/>
      <c r="BJ40" s="44" t="s">
        <v>43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</row>
    <row r="41" spans="1:108" s="13" customFormat="1" ht="12.75">
      <c r="A41" s="14"/>
      <c r="B41" s="48" t="s">
        <v>64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9"/>
      <c r="BJ41" s="44" t="s">
        <v>42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</row>
    <row r="42" spans="1:108" s="13" customFormat="1" ht="12.75">
      <c r="A42" s="14"/>
      <c r="B42" s="50" t="s">
        <v>65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1"/>
      <c r="BJ42" s="44" t="s">
        <v>44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</row>
    <row r="43" spans="1:108" s="13" customFormat="1" ht="12.75">
      <c r="A43" s="14"/>
      <c r="B43" s="50" t="s">
        <v>66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1"/>
      <c r="BJ43" s="44" t="s">
        <v>45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</row>
    <row r="44" spans="1:108" s="13" customFormat="1" ht="12.75">
      <c r="A44" s="14"/>
      <c r="B44" s="48" t="s">
        <v>67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9"/>
      <c r="BJ44" s="44" t="s">
        <v>46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</row>
    <row r="45" spans="1:108" s="13" customFormat="1" ht="12.75">
      <c r="A45" s="14"/>
      <c r="B45" s="42" t="s">
        <v>68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3"/>
      <c r="BJ45" s="44" t="s">
        <v>34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</row>
    <row r="46" spans="1:108" s="13" customFormat="1" ht="12.75">
      <c r="A46" s="14"/>
      <c r="B46" s="42" t="s">
        <v>69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3"/>
      <c r="BJ46" s="44" t="s">
        <v>47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</row>
    <row r="47" spans="1:108" s="13" customFormat="1" ht="24.75" customHeight="1">
      <c r="A47" s="14"/>
      <c r="B47" s="42" t="s">
        <v>99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3"/>
      <c r="BJ47" s="44" t="s">
        <v>100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5">
        <f>'[1]Свод_доходы'!$DH$73+'[1]Свод_доходы'!$DH$76</f>
        <v>529.5926</v>
      </c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7">
        <f>'[3]Флора подслан.  (2)'!$AX$22/1000</f>
        <v>1247.169834717195</v>
      </c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</row>
    <row r="48" spans="1:109" s="17" customFormat="1" ht="12.75">
      <c r="A48" s="15"/>
      <c r="B48" s="34" t="s">
        <v>70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5"/>
      <c r="BJ48" s="36" t="s">
        <v>48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7">
        <v>576968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>
        <f>683981+416</f>
        <v>684397</v>
      </c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17">
        <f>CN48/BW48</f>
        <v>1.1861957682228477</v>
      </c>
    </row>
    <row r="49" spans="1:108" s="13" customFormat="1" ht="27.75" customHeight="1" thickBot="1">
      <c r="A49" s="20"/>
      <c r="B49" s="38" t="s">
        <v>71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9"/>
      <c r="BJ49" s="40" t="s">
        <v>49</v>
      </c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1">
        <f>735+57045</f>
        <v>57780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>
        <f>204692+1</f>
        <v>204693</v>
      </c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</row>
    <row r="50" spans="1:108" s="18" customFormat="1" ht="13.5" customHeight="1" thickBot="1">
      <c r="A50" s="21"/>
      <c r="B50" s="25" t="s">
        <v>72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6"/>
      <c r="BJ50" s="27" t="s">
        <v>50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>
        <f>BW48+BW49</f>
        <v>634748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>
        <f>CN48+CN49</f>
        <v>889090</v>
      </c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9"/>
    </row>
    <row r="51" spans="1:108" s="17" customFormat="1" ht="13.5" customHeight="1">
      <c r="A51" s="22"/>
      <c r="B51" s="30" t="s">
        <v>73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1"/>
      <c r="BJ51" s="32" t="s">
        <v>51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3">
        <f>BW50-CN50</f>
        <v>-254342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</row>
    <row r="52" s="1" customFormat="1" ht="6" customHeight="1"/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="1" customFormat="1" ht="10.5" customHeight="1">
      <c r="B55" s="1" t="s">
        <v>76</v>
      </c>
    </row>
    <row r="56" spans="2:108" s="1" customFormat="1" ht="24" customHeight="1">
      <c r="B56" s="24" t="s">
        <v>77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2:108" s="1" customFormat="1" ht="24" customHeight="1">
      <c r="B57" s="24" t="s">
        <v>78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2:108" s="1" customFormat="1" ht="24" customHeight="1">
      <c r="B58" s="24" t="s">
        <v>79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="1" customFormat="1" ht="3" customHeight="1"/>
  </sheetData>
  <sheetProtection/>
  <mergeCells count="141">
    <mergeCell ref="A3:DD3"/>
    <mergeCell ref="A4:DD4"/>
    <mergeCell ref="A5:DD5"/>
    <mergeCell ref="A6:DD6"/>
    <mergeCell ref="AX7:BH7"/>
    <mergeCell ref="BL9:DD9"/>
    <mergeCell ref="BL10:DD10"/>
    <mergeCell ref="A12:DD12"/>
    <mergeCell ref="A14:BI15"/>
    <mergeCell ref="BJ14:BV15"/>
    <mergeCell ref="BW14:DD14"/>
    <mergeCell ref="BW15:DD15"/>
    <mergeCell ref="B16:BI16"/>
    <mergeCell ref="BJ16:BV16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CN51:DD51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6:DD56"/>
    <mergeCell ref="B57:DD57"/>
    <mergeCell ref="B58:DD58"/>
    <mergeCell ref="B50:BI50"/>
    <mergeCell ref="BJ50:BV50"/>
    <mergeCell ref="BW50:CM50"/>
    <mergeCell ref="CN50:DD50"/>
    <mergeCell ref="B51:BI51"/>
    <mergeCell ref="BJ51:BV51"/>
    <mergeCell ref="BW51:CM5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K30"/>
  <sheetViews>
    <sheetView view="pageBreakPreview" zoomScaleSheetLayoutView="100" zoomScalePageLayoutView="0" workbookViewId="0" topLeftCell="A1">
      <selection activeCell="B17" sqref="B17:AU17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8" t="s">
        <v>89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</row>
    <row r="2" ht="6" customHeight="1"/>
    <row r="3" spans="1:167" s="2" customFormat="1" ht="12.75" customHeight="1">
      <c r="A3" s="59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1"/>
      <c r="AV3" s="65" t="s">
        <v>17</v>
      </c>
      <c r="AW3" s="107"/>
      <c r="AX3" s="107"/>
      <c r="AY3" s="107"/>
      <c r="AZ3" s="107"/>
      <c r="BA3" s="107"/>
      <c r="BB3" s="107"/>
      <c r="BC3" s="108"/>
      <c r="BD3" s="59" t="s">
        <v>82</v>
      </c>
      <c r="BE3" s="60"/>
      <c r="BF3" s="60"/>
      <c r="BG3" s="60"/>
      <c r="BH3" s="60"/>
      <c r="BI3" s="60"/>
      <c r="BJ3" s="60"/>
      <c r="BK3" s="60"/>
      <c r="BL3" s="60"/>
      <c r="BM3" s="60"/>
      <c r="BN3" s="61"/>
      <c r="BO3" s="52" t="s">
        <v>83</v>
      </c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2" customFormat="1" ht="113.2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6"/>
      <c r="AV4" s="109"/>
      <c r="AW4" s="110"/>
      <c r="AX4" s="110"/>
      <c r="AY4" s="110"/>
      <c r="AZ4" s="110"/>
      <c r="BA4" s="110"/>
      <c r="BB4" s="110"/>
      <c r="BC4" s="111"/>
      <c r="BD4" s="62"/>
      <c r="BE4" s="63"/>
      <c r="BF4" s="63"/>
      <c r="BG4" s="63"/>
      <c r="BH4" s="63"/>
      <c r="BI4" s="63"/>
      <c r="BJ4" s="63"/>
      <c r="BK4" s="63"/>
      <c r="BL4" s="63"/>
      <c r="BM4" s="63"/>
      <c r="BN4" s="64"/>
      <c r="BO4" s="103" t="s">
        <v>93</v>
      </c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 t="s">
        <v>94</v>
      </c>
      <c r="CB4" s="103"/>
      <c r="CC4" s="103"/>
      <c r="CD4" s="103"/>
      <c r="CE4" s="103"/>
      <c r="CF4" s="103"/>
      <c r="CG4" s="103"/>
      <c r="CH4" s="103"/>
      <c r="CI4" s="103"/>
      <c r="CJ4" s="103" t="s">
        <v>84</v>
      </c>
      <c r="CK4" s="103"/>
      <c r="CL4" s="103"/>
      <c r="CM4" s="103"/>
      <c r="CN4" s="103"/>
      <c r="CO4" s="103"/>
      <c r="CP4" s="103"/>
      <c r="CQ4" s="103"/>
      <c r="CR4" s="103"/>
      <c r="CS4" s="103" t="s">
        <v>92</v>
      </c>
      <c r="CT4" s="103"/>
      <c r="CU4" s="103"/>
      <c r="CV4" s="103"/>
      <c r="CW4" s="103"/>
      <c r="CX4" s="103"/>
      <c r="CY4" s="103"/>
      <c r="CZ4" s="103"/>
      <c r="DA4" s="103"/>
      <c r="DB4" s="103" t="s">
        <v>85</v>
      </c>
      <c r="DC4" s="103"/>
      <c r="DD4" s="103"/>
      <c r="DE4" s="103"/>
      <c r="DF4" s="103"/>
      <c r="DG4" s="103"/>
      <c r="DH4" s="103"/>
      <c r="DI4" s="103"/>
      <c r="DJ4" s="103"/>
      <c r="DK4" s="103" t="s">
        <v>87</v>
      </c>
      <c r="DL4" s="103"/>
      <c r="DM4" s="103"/>
      <c r="DN4" s="103"/>
      <c r="DO4" s="103"/>
      <c r="DP4" s="103"/>
      <c r="DQ4" s="103"/>
      <c r="DR4" s="103"/>
      <c r="DS4" s="103"/>
      <c r="DT4" s="103"/>
      <c r="DU4" s="103" t="s">
        <v>86</v>
      </c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 t="s">
        <v>90</v>
      </c>
      <c r="EK4" s="103"/>
      <c r="EL4" s="103"/>
      <c r="EM4" s="103"/>
      <c r="EN4" s="103"/>
      <c r="EO4" s="103"/>
      <c r="EP4" s="103"/>
      <c r="EQ4" s="103"/>
      <c r="ER4" s="103"/>
      <c r="ES4" s="103" t="s">
        <v>91</v>
      </c>
      <c r="ET4" s="103"/>
      <c r="EU4" s="103"/>
      <c r="EV4" s="103"/>
      <c r="EW4" s="103"/>
      <c r="EX4" s="103"/>
      <c r="EY4" s="103"/>
      <c r="EZ4" s="103"/>
      <c r="FA4" s="103"/>
      <c r="FB4" s="103"/>
      <c r="FC4" s="103" t="s">
        <v>88</v>
      </c>
      <c r="FD4" s="103"/>
      <c r="FE4" s="103"/>
      <c r="FF4" s="103"/>
      <c r="FG4" s="103"/>
      <c r="FH4" s="103"/>
      <c r="FI4" s="103"/>
      <c r="FJ4" s="103"/>
      <c r="FK4" s="103"/>
    </row>
    <row r="5" spans="1:167" s="2" customFormat="1" ht="12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6"/>
      <c r="AV5" s="112"/>
      <c r="AW5" s="113"/>
      <c r="AX5" s="113"/>
      <c r="AY5" s="113"/>
      <c r="AZ5" s="113"/>
      <c r="BA5" s="113"/>
      <c r="BB5" s="113"/>
      <c r="BC5" s="114"/>
      <c r="BD5" s="72">
        <v>1</v>
      </c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>
        <v>2</v>
      </c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>
        <v>3</v>
      </c>
      <c r="CB5" s="72"/>
      <c r="CC5" s="72"/>
      <c r="CD5" s="72"/>
      <c r="CE5" s="72"/>
      <c r="CF5" s="72"/>
      <c r="CG5" s="72"/>
      <c r="CH5" s="72"/>
      <c r="CI5" s="72"/>
      <c r="CJ5" s="72">
        <v>4</v>
      </c>
      <c r="CK5" s="72"/>
      <c r="CL5" s="72"/>
      <c r="CM5" s="72"/>
      <c r="CN5" s="72"/>
      <c r="CO5" s="72"/>
      <c r="CP5" s="72"/>
      <c r="CQ5" s="72"/>
      <c r="CR5" s="72"/>
      <c r="CS5" s="72">
        <v>5</v>
      </c>
      <c r="CT5" s="72"/>
      <c r="CU5" s="72"/>
      <c r="CV5" s="72"/>
      <c r="CW5" s="72"/>
      <c r="CX5" s="72"/>
      <c r="CY5" s="72"/>
      <c r="CZ5" s="72"/>
      <c r="DA5" s="72"/>
      <c r="DB5" s="72">
        <v>6</v>
      </c>
      <c r="DC5" s="72"/>
      <c r="DD5" s="72"/>
      <c r="DE5" s="72"/>
      <c r="DF5" s="72"/>
      <c r="DG5" s="72"/>
      <c r="DH5" s="72"/>
      <c r="DI5" s="72"/>
      <c r="DJ5" s="72"/>
      <c r="DK5" s="72">
        <v>7</v>
      </c>
      <c r="DL5" s="72"/>
      <c r="DM5" s="72"/>
      <c r="DN5" s="72"/>
      <c r="DO5" s="72"/>
      <c r="DP5" s="72"/>
      <c r="DQ5" s="72"/>
      <c r="DR5" s="72"/>
      <c r="DS5" s="72"/>
      <c r="DT5" s="72"/>
      <c r="DU5" s="72">
        <v>8</v>
      </c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>
        <v>9</v>
      </c>
      <c r="EK5" s="72"/>
      <c r="EL5" s="72"/>
      <c r="EM5" s="72"/>
      <c r="EN5" s="72"/>
      <c r="EO5" s="72"/>
      <c r="EP5" s="72"/>
      <c r="EQ5" s="72"/>
      <c r="ER5" s="72"/>
      <c r="ES5" s="72">
        <v>10</v>
      </c>
      <c r="ET5" s="72"/>
      <c r="EU5" s="72"/>
      <c r="EV5" s="72"/>
      <c r="EW5" s="72"/>
      <c r="EX5" s="72"/>
      <c r="EY5" s="72"/>
      <c r="EZ5" s="72"/>
      <c r="FA5" s="72"/>
      <c r="FB5" s="72"/>
      <c r="FC5" s="72">
        <v>11</v>
      </c>
      <c r="FD5" s="72"/>
      <c r="FE5" s="72"/>
      <c r="FF5" s="72"/>
      <c r="FG5" s="72"/>
      <c r="FH5" s="72"/>
      <c r="FI5" s="72"/>
      <c r="FJ5" s="72"/>
      <c r="FK5" s="72"/>
    </row>
    <row r="6" spans="1:167" s="17" customFormat="1" ht="13.5" customHeight="1">
      <c r="A6" s="15"/>
      <c r="B6" s="101" t="s">
        <v>26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2"/>
      <c r="AV6" s="36" t="s">
        <v>27</v>
      </c>
      <c r="AW6" s="36"/>
      <c r="AX6" s="36"/>
      <c r="AY6" s="36"/>
      <c r="AZ6" s="36"/>
      <c r="BA6" s="36"/>
      <c r="BB6" s="36"/>
      <c r="BC6" s="36"/>
      <c r="BD6" s="37">
        <f>BD7+BD8+BD11+BD27</f>
        <v>604099.911080649</v>
      </c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>
        <f>CA7+CA8+CA11+CA27</f>
        <v>75903.97259153385</v>
      </c>
      <c r="CB6" s="37"/>
      <c r="CC6" s="37"/>
      <c r="CD6" s="37"/>
      <c r="CE6" s="37"/>
      <c r="CF6" s="37"/>
      <c r="CG6" s="37"/>
      <c r="CH6" s="37"/>
      <c r="CI6" s="37"/>
      <c r="CJ6" s="37">
        <f>CJ7+CJ8+CJ27</f>
        <v>86154.27770339383</v>
      </c>
      <c r="CK6" s="37"/>
      <c r="CL6" s="37"/>
      <c r="CM6" s="37"/>
      <c r="CN6" s="37"/>
      <c r="CO6" s="37"/>
      <c r="CP6" s="37"/>
      <c r="CQ6" s="37"/>
      <c r="CR6" s="37"/>
      <c r="CS6" s="37">
        <f>CS7+CS8+CS27</f>
        <v>27291.420990811894</v>
      </c>
      <c r="CT6" s="37"/>
      <c r="CU6" s="37"/>
      <c r="CV6" s="37"/>
      <c r="CW6" s="37"/>
      <c r="CX6" s="37"/>
      <c r="CY6" s="37"/>
      <c r="CZ6" s="37"/>
      <c r="DA6" s="37"/>
      <c r="DB6" s="37">
        <f>DB7+DB8+DB27</f>
        <v>90565.00553582307</v>
      </c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>
        <f>FC7+FC8+FC11+FC27</f>
        <v>324185.23425908625</v>
      </c>
      <c r="FD6" s="37"/>
      <c r="FE6" s="37"/>
      <c r="FF6" s="37"/>
      <c r="FG6" s="37"/>
      <c r="FH6" s="37"/>
      <c r="FI6" s="37"/>
      <c r="FJ6" s="37"/>
      <c r="FK6" s="37"/>
    </row>
    <row r="7" spans="1:167" ht="13.5" customHeight="1">
      <c r="A7" s="16"/>
      <c r="B7" s="99" t="s">
        <v>52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100"/>
      <c r="AV7" s="44" t="s">
        <v>28</v>
      </c>
      <c r="AW7" s="44"/>
      <c r="AX7" s="44"/>
      <c r="AY7" s="44"/>
      <c r="AZ7" s="44"/>
      <c r="BA7" s="44"/>
      <c r="BB7" s="44"/>
      <c r="BC7" s="44"/>
      <c r="BD7" s="45">
        <f>SUM(BO7:FK7)</f>
        <v>597401.4156443073</v>
      </c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7">
        <f>'[4]Смета короткая'!$H$5*('стр.1 '!CN27*100/'[4]Смета короткая'!$H$77)%</f>
        <v>74623.89535783931</v>
      </c>
      <c r="CB7" s="47"/>
      <c r="CC7" s="47"/>
      <c r="CD7" s="47"/>
      <c r="CE7" s="47"/>
      <c r="CF7" s="47"/>
      <c r="CG7" s="47"/>
      <c r="CH7" s="47"/>
      <c r="CI7" s="47"/>
      <c r="CJ7" s="47">
        <f>'[4]Смета короткая'!$H$27*('стр.1 '!CN27*100/'[4]Смета короткая'!$H$77)%</f>
        <v>84928.09770448231</v>
      </c>
      <c r="CK7" s="47"/>
      <c r="CL7" s="47"/>
      <c r="CM7" s="47"/>
      <c r="CN7" s="47"/>
      <c r="CO7" s="47"/>
      <c r="CP7" s="47"/>
      <c r="CQ7" s="47"/>
      <c r="CR7" s="47"/>
      <c r="CS7" s="47">
        <f>'[4]Смета короткая'!$H$29*('стр.1 '!CN27*100/'[4]Смета короткая'!$H$77)%</f>
        <v>27001.857872634362</v>
      </c>
      <c r="CT7" s="47"/>
      <c r="CU7" s="47"/>
      <c r="CV7" s="47"/>
      <c r="CW7" s="47"/>
      <c r="CX7" s="47"/>
      <c r="CY7" s="47"/>
      <c r="CZ7" s="47"/>
      <c r="DA7" s="47"/>
      <c r="DB7" s="47">
        <f>'[4]Смета короткая'!$H$30*('стр.1 '!CN27*100/'[4]Смета короткая'!$H$77)%</f>
        <v>90397.72810787083</v>
      </c>
      <c r="DC7" s="47"/>
      <c r="DD7" s="47"/>
      <c r="DE7" s="47"/>
      <c r="DF7" s="47"/>
      <c r="DG7" s="47"/>
      <c r="DH7" s="47"/>
      <c r="DI7" s="47"/>
      <c r="DJ7" s="47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>
        <f>'стр.1 '!CN27-SUM(CA7:DJ7)</f>
        <v>320449.83660148043</v>
      </c>
      <c r="FD7" s="45"/>
      <c r="FE7" s="45"/>
      <c r="FF7" s="45"/>
      <c r="FG7" s="45"/>
      <c r="FH7" s="45"/>
      <c r="FI7" s="45"/>
      <c r="FJ7" s="45"/>
      <c r="FK7" s="45"/>
    </row>
    <row r="8" spans="1:167" ht="13.5" customHeight="1">
      <c r="A8" s="14"/>
      <c r="B8" s="42" t="s">
        <v>53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3"/>
      <c r="AV8" s="44" t="s">
        <v>29</v>
      </c>
      <c r="AW8" s="44"/>
      <c r="AX8" s="44"/>
      <c r="AY8" s="44"/>
      <c r="AZ8" s="44"/>
      <c r="BA8" s="44"/>
      <c r="BB8" s="44"/>
      <c r="BC8" s="44"/>
      <c r="BD8" s="45">
        <f>SUM(BO8:FK8)</f>
        <v>4425.489266916149</v>
      </c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7">
        <f>'[4]Смета короткая'!$I$5*('стр.1 '!CN28*100/'[4]Смета короткая'!$I$77)%</f>
        <v>692.7864040268014</v>
      </c>
      <c r="CB8" s="97"/>
      <c r="CC8" s="97"/>
      <c r="CD8" s="97"/>
      <c r="CE8" s="97"/>
      <c r="CF8" s="97"/>
      <c r="CG8" s="97"/>
      <c r="CH8" s="97"/>
      <c r="CI8" s="98"/>
      <c r="CJ8" s="47">
        <f>'[4]Смета короткая'!$I$26*('стр.1 '!CN28*100/'[4]Смета короткая'!$I$77)%</f>
        <v>559.5973048723115</v>
      </c>
      <c r="CK8" s="97"/>
      <c r="CL8" s="97"/>
      <c r="CM8" s="97"/>
      <c r="CN8" s="97"/>
      <c r="CO8" s="97"/>
      <c r="CP8" s="97"/>
      <c r="CQ8" s="97"/>
      <c r="CR8" s="98"/>
      <c r="CS8" s="47">
        <f>'[4]Смета короткая'!$I$29*('стр.1 '!CN28*100/'[4]Смета короткая'!$I$77)%</f>
        <v>121.4421874324312</v>
      </c>
      <c r="CT8" s="97"/>
      <c r="CU8" s="97"/>
      <c r="CV8" s="97"/>
      <c r="CW8" s="97"/>
      <c r="CX8" s="97"/>
      <c r="CY8" s="97"/>
      <c r="CZ8" s="97"/>
      <c r="DA8" s="98"/>
      <c r="DB8" s="47">
        <f>'[4]Смета короткая'!$I$30*('стр.1 '!CN28*100/'[4]Смета короткая'!$I$77)%</f>
        <v>137.6831441875428</v>
      </c>
      <c r="DC8" s="97"/>
      <c r="DD8" s="97"/>
      <c r="DE8" s="97"/>
      <c r="DF8" s="97"/>
      <c r="DG8" s="97"/>
      <c r="DH8" s="97"/>
      <c r="DI8" s="97"/>
      <c r="DJ8" s="98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>
        <f>'стр.1 '!CN28-SUM(CA8:DJ8)</f>
        <v>2913.9802263970623</v>
      </c>
      <c r="FD8" s="45"/>
      <c r="FE8" s="45"/>
      <c r="FF8" s="45"/>
      <c r="FG8" s="45"/>
      <c r="FH8" s="45"/>
      <c r="FI8" s="45"/>
      <c r="FJ8" s="45"/>
      <c r="FK8" s="45"/>
    </row>
    <row r="9" spans="1:167" ht="26.25" customHeight="1">
      <c r="A9" s="14"/>
      <c r="B9" s="42" t="s">
        <v>80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3"/>
      <c r="AV9" s="44" t="s">
        <v>30</v>
      </c>
      <c r="AW9" s="44"/>
      <c r="AX9" s="44"/>
      <c r="AY9" s="44"/>
      <c r="AZ9" s="44"/>
      <c r="BA9" s="44"/>
      <c r="BB9" s="44"/>
      <c r="BC9" s="44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95"/>
      <c r="CC9" s="95"/>
      <c r="CD9" s="95"/>
      <c r="CE9" s="95"/>
      <c r="CF9" s="95"/>
      <c r="CG9" s="95"/>
      <c r="CH9" s="95"/>
      <c r="CI9" s="96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7"/>
      <c r="DC9" s="47"/>
      <c r="DD9" s="47"/>
      <c r="DE9" s="47"/>
      <c r="DF9" s="47"/>
      <c r="DG9" s="47"/>
      <c r="DH9" s="47"/>
      <c r="DI9" s="47"/>
      <c r="DJ9" s="47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1:167" ht="13.5" customHeight="1">
      <c r="A10" s="14"/>
      <c r="B10" s="55" t="s">
        <v>55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6"/>
      <c r="AV10" s="44" t="s">
        <v>31</v>
      </c>
      <c r="AW10" s="44"/>
      <c r="AX10" s="44"/>
      <c r="AY10" s="44"/>
      <c r="AZ10" s="44"/>
      <c r="BA10" s="44"/>
      <c r="BB10" s="44"/>
      <c r="BC10" s="44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</row>
    <row r="11" spans="1:167" ht="13.5" customHeight="1">
      <c r="A11" s="14"/>
      <c r="B11" s="42" t="s">
        <v>56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3"/>
      <c r="AV11" s="44" t="s">
        <v>32</v>
      </c>
      <c r="AW11" s="44"/>
      <c r="AX11" s="44"/>
      <c r="AY11" s="44"/>
      <c r="AZ11" s="44"/>
      <c r="BA11" s="44"/>
      <c r="BB11" s="44"/>
      <c r="BC11" s="44"/>
      <c r="BD11" s="45">
        <f>SUM(BO11:FK11)</f>
        <v>1025.8363347083373</v>
      </c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7">
        <f>'[5]Лист1'!$N$47/1000</f>
        <v>443.2885764128242</v>
      </c>
      <c r="CB11" s="47"/>
      <c r="CC11" s="47"/>
      <c r="CD11" s="47"/>
      <c r="CE11" s="47"/>
      <c r="CF11" s="47"/>
      <c r="CG11" s="47"/>
      <c r="CH11" s="47"/>
      <c r="CI11" s="47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>
        <f>'стр.1 '!CN31-SUM(CA11:DJ11)</f>
        <v>582.5477582955131</v>
      </c>
      <c r="FD11" s="45"/>
      <c r="FE11" s="45"/>
      <c r="FF11" s="45"/>
      <c r="FG11" s="45"/>
      <c r="FH11" s="45"/>
      <c r="FI11" s="45"/>
      <c r="FJ11" s="45"/>
      <c r="FK11" s="45"/>
    </row>
    <row r="12" spans="1:167" ht="13.5" customHeight="1">
      <c r="A12" s="14"/>
      <c r="B12" s="42" t="s">
        <v>57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3"/>
      <c r="AV12" s="44" t="s">
        <v>33</v>
      </c>
      <c r="AW12" s="44"/>
      <c r="AX12" s="44"/>
      <c r="AY12" s="44"/>
      <c r="AZ12" s="44"/>
      <c r="BA12" s="44"/>
      <c r="BB12" s="44"/>
      <c r="BC12" s="44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</row>
    <row r="13" spans="1:167" ht="13.5" customHeight="1">
      <c r="A13" s="14"/>
      <c r="B13" s="48" t="s">
        <v>58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9"/>
      <c r="AV13" s="44" t="s">
        <v>35</v>
      </c>
      <c r="AW13" s="44"/>
      <c r="AX13" s="44"/>
      <c r="AY13" s="44"/>
      <c r="AZ13" s="44"/>
      <c r="BA13" s="44"/>
      <c r="BB13" s="44"/>
      <c r="BC13" s="44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</row>
    <row r="14" spans="1:167" ht="13.5" customHeight="1">
      <c r="A14" s="14"/>
      <c r="B14" s="48" t="s">
        <v>59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9"/>
      <c r="AV14" s="44" t="s">
        <v>36</v>
      </c>
      <c r="AW14" s="44"/>
      <c r="AX14" s="44"/>
      <c r="AY14" s="44"/>
      <c r="AZ14" s="44"/>
      <c r="BA14" s="44"/>
      <c r="BB14" s="44"/>
      <c r="BC14" s="44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1:167" ht="13.5" customHeight="1">
      <c r="A15" s="14"/>
      <c r="B15" s="48" t="s">
        <v>60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9"/>
      <c r="AV15" s="44" t="s">
        <v>37</v>
      </c>
      <c r="AW15" s="44"/>
      <c r="AX15" s="44"/>
      <c r="AY15" s="44"/>
      <c r="AZ15" s="44"/>
      <c r="BA15" s="44"/>
      <c r="BB15" s="44"/>
      <c r="BC15" s="44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</row>
    <row r="16" spans="1:167" ht="13.5" customHeight="1">
      <c r="A16" s="14"/>
      <c r="B16" s="50" t="s">
        <v>97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1"/>
      <c r="AV16" s="44" t="s">
        <v>38</v>
      </c>
      <c r="AW16" s="44"/>
      <c r="AX16" s="44"/>
      <c r="AY16" s="44"/>
      <c r="AZ16" s="44"/>
      <c r="BA16" s="44"/>
      <c r="BB16" s="44"/>
      <c r="BC16" s="44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</row>
    <row r="17" spans="1:167" ht="13.5" customHeight="1">
      <c r="A17" s="14"/>
      <c r="B17" s="50" t="s">
        <v>98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1"/>
      <c r="AV17" s="44" t="s">
        <v>39</v>
      </c>
      <c r="AW17" s="44"/>
      <c r="AX17" s="44"/>
      <c r="AY17" s="44"/>
      <c r="AZ17" s="44"/>
      <c r="BA17" s="44"/>
      <c r="BB17" s="44"/>
      <c r="BC17" s="44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</row>
    <row r="18" spans="1:167" ht="13.5" customHeight="1">
      <c r="A18" s="14"/>
      <c r="B18" s="48" t="s">
        <v>61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9"/>
      <c r="AV18" s="44" t="s">
        <v>40</v>
      </c>
      <c r="AW18" s="44"/>
      <c r="AX18" s="44"/>
      <c r="AY18" s="44"/>
      <c r="AZ18" s="44"/>
      <c r="BA18" s="44"/>
      <c r="BB18" s="44"/>
      <c r="BC18" s="44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</row>
    <row r="19" spans="1:167" ht="13.5" customHeight="1">
      <c r="A19" s="14"/>
      <c r="B19" s="48" t="s">
        <v>62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9"/>
      <c r="AV19" s="44" t="s">
        <v>41</v>
      </c>
      <c r="AW19" s="44"/>
      <c r="AX19" s="44"/>
      <c r="AY19" s="44"/>
      <c r="AZ19" s="44"/>
      <c r="BA19" s="44"/>
      <c r="BB19" s="44"/>
      <c r="BC19" s="44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</row>
    <row r="20" spans="1:167" ht="13.5" customHeight="1">
      <c r="A20" s="14"/>
      <c r="B20" s="50" t="s">
        <v>63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1"/>
      <c r="AV20" s="44" t="s">
        <v>43</v>
      </c>
      <c r="AW20" s="44"/>
      <c r="AX20" s="44"/>
      <c r="AY20" s="44"/>
      <c r="AZ20" s="44"/>
      <c r="BA20" s="44"/>
      <c r="BB20" s="44"/>
      <c r="BC20" s="44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</row>
    <row r="21" spans="1:167" ht="13.5" customHeight="1">
      <c r="A21" s="14"/>
      <c r="B21" s="48" t="s">
        <v>64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9"/>
      <c r="AV21" s="44" t="s">
        <v>42</v>
      </c>
      <c r="AW21" s="44"/>
      <c r="AX21" s="44"/>
      <c r="AY21" s="44"/>
      <c r="AZ21" s="44"/>
      <c r="BA21" s="44"/>
      <c r="BB21" s="44"/>
      <c r="BC21" s="44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</row>
    <row r="22" spans="1:167" ht="13.5" customHeight="1">
      <c r="A22" s="14"/>
      <c r="B22" s="50" t="s">
        <v>65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1"/>
      <c r="AV22" s="44" t="s">
        <v>44</v>
      </c>
      <c r="AW22" s="44"/>
      <c r="AX22" s="44"/>
      <c r="AY22" s="44"/>
      <c r="AZ22" s="44"/>
      <c r="BA22" s="44"/>
      <c r="BB22" s="44"/>
      <c r="BC22" s="44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</row>
    <row r="23" spans="1:167" ht="13.5" customHeight="1">
      <c r="A23" s="14"/>
      <c r="B23" s="50" t="s">
        <v>66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1"/>
      <c r="AV23" s="44" t="s">
        <v>45</v>
      </c>
      <c r="AW23" s="44"/>
      <c r="AX23" s="44"/>
      <c r="AY23" s="44"/>
      <c r="AZ23" s="44"/>
      <c r="BA23" s="44"/>
      <c r="BB23" s="44"/>
      <c r="BC23" s="44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</row>
    <row r="24" spans="1:167" ht="13.5" customHeight="1">
      <c r="A24" s="14"/>
      <c r="B24" s="48" t="s">
        <v>67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9"/>
      <c r="AV24" s="44" t="s">
        <v>46</v>
      </c>
      <c r="AW24" s="44"/>
      <c r="AX24" s="44"/>
      <c r="AY24" s="44"/>
      <c r="AZ24" s="44"/>
      <c r="BA24" s="44"/>
      <c r="BB24" s="44"/>
      <c r="BC24" s="44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</row>
    <row r="25" spans="1:167" ht="13.5" customHeight="1">
      <c r="A25" s="14"/>
      <c r="B25" s="42" t="s">
        <v>68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3"/>
      <c r="AV25" s="44" t="s">
        <v>34</v>
      </c>
      <c r="AW25" s="44"/>
      <c r="AX25" s="44"/>
      <c r="AY25" s="44"/>
      <c r="AZ25" s="44"/>
      <c r="BA25" s="44"/>
      <c r="BB25" s="44"/>
      <c r="BC25" s="44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</row>
    <row r="26" spans="1:167" ht="13.5" customHeight="1">
      <c r="A26" s="14"/>
      <c r="B26" s="42" t="s">
        <v>69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3"/>
      <c r="AV26" s="44" t="s">
        <v>47</v>
      </c>
      <c r="AW26" s="44"/>
      <c r="AX26" s="44"/>
      <c r="AY26" s="44"/>
      <c r="AZ26" s="44"/>
      <c r="BA26" s="44"/>
      <c r="BB26" s="44"/>
      <c r="BC26" s="44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</row>
    <row r="27" spans="1:167" ht="25.5" customHeight="1">
      <c r="A27" s="14"/>
      <c r="B27" s="42" t="s">
        <v>99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3"/>
      <c r="AV27" s="44" t="s">
        <v>100</v>
      </c>
      <c r="AW27" s="44"/>
      <c r="AX27" s="44"/>
      <c r="AY27" s="44"/>
      <c r="AZ27" s="44"/>
      <c r="BA27" s="44"/>
      <c r="BB27" s="44"/>
      <c r="BC27" s="44"/>
      <c r="BD27" s="45">
        <f>SUM(BO27:FK27)</f>
        <v>1247.169834717195</v>
      </c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7">
        <f>('[3]Флора подслан.  (2)'!$AX$16+'[3]Флора подслан.  (2)'!$AX$17+'[3]Флора подслан.  (2)'!$AX$18)/1000</f>
        <v>144.00225325490197</v>
      </c>
      <c r="CB27" s="47"/>
      <c r="CC27" s="47"/>
      <c r="CD27" s="47"/>
      <c r="CE27" s="47"/>
      <c r="CF27" s="47"/>
      <c r="CG27" s="47"/>
      <c r="CH27" s="47"/>
      <c r="CI27" s="47"/>
      <c r="CJ27" s="47">
        <f>'[3]Флора подслан.  (2)'!$AX$14/1000</f>
        <v>666.5826940392157</v>
      </c>
      <c r="CK27" s="47"/>
      <c r="CL27" s="47"/>
      <c r="CM27" s="47"/>
      <c r="CN27" s="47"/>
      <c r="CO27" s="47"/>
      <c r="CP27" s="47"/>
      <c r="CQ27" s="47"/>
      <c r="CR27" s="47"/>
      <c r="CS27" s="47">
        <f>'[3]Флора подслан.  (2)'!$AX$15/1000</f>
        <v>168.120930745098</v>
      </c>
      <c r="CT27" s="47"/>
      <c r="CU27" s="47"/>
      <c r="CV27" s="47"/>
      <c r="CW27" s="47"/>
      <c r="CX27" s="47"/>
      <c r="CY27" s="47"/>
      <c r="CZ27" s="47"/>
      <c r="DA27" s="47"/>
      <c r="DB27" s="47">
        <f>'[3]Флора подслан.  (2)'!$AX$19/1000</f>
        <v>29.594283764705885</v>
      </c>
      <c r="DC27" s="47"/>
      <c r="DD27" s="47"/>
      <c r="DE27" s="47"/>
      <c r="DF27" s="47"/>
      <c r="DG27" s="47"/>
      <c r="DH27" s="47"/>
      <c r="DI27" s="47"/>
      <c r="DJ27" s="47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>
        <f>'стр.1 '!CN47-SUM(CA27:DJ27)</f>
        <v>238.86967291327346</v>
      </c>
      <c r="FD27" s="45"/>
      <c r="FE27" s="45"/>
      <c r="FF27" s="45"/>
      <c r="FG27" s="45"/>
      <c r="FH27" s="45"/>
      <c r="FI27" s="45"/>
      <c r="FJ27" s="45"/>
      <c r="FK27" s="45"/>
    </row>
    <row r="28" spans="1:167" s="17" customFormat="1" ht="13.5" customHeight="1">
      <c r="A28" s="15"/>
      <c r="B28" s="34" t="s">
        <v>81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5"/>
      <c r="AV28" s="36" t="s">
        <v>48</v>
      </c>
      <c r="AW28" s="36"/>
      <c r="AX28" s="36"/>
      <c r="AY28" s="36"/>
      <c r="AZ28" s="36"/>
      <c r="BA28" s="36"/>
      <c r="BB28" s="36"/>
      <c r="BC28" s="36"/>
      <c r="BD28" s="37">
        <f>'стр.1 '!CN48</f>
        <v>684397</v>
      </c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94">
        <f>('[4]Смета короткая'!$L$5+'[4]Смета короткая'!$M$5)*(('[4]Смета короткая'!$L$70+'[4]Смета короткая'!$M$70)*100/'[4]Смета короткая'!$W$70)%+CA6</f>
        <v>86720.5114409501</v>
      </c>
      <c r="CB28" s="94"/>
      <c r="CC28" s="94"/>
      <c r="CD28" s="94"/>
      <c r="CE28" s="94"/>
      <c r="CF28" s="94"/>
      <c r="CG28" s="94"/>
      <c r="CH28" s="94"/>
      <c r="CI28" s="94"/>
      <c r="CJ28" s="94">
        <f>('[4]Смета короткая'!$L$27+'[4]Смета короткая'!$M$27)*(('[4]Смета короткая'!$L$70+'[4]Смета короткая'!$M$70)*100/'[4]Смета короткая'!$W$70)%+CJ6</f>
        <v>91458.78672372222</v>
      </c>
      <c r="CK28" s="94"/>
      <c r="CL28" s="94"/>
      <c r="CM28" s="94"/>
      <c r="CN28" s="94"/>
      <c r="CO28" s="94"/>
      <c r="CP28" s="94"/>
      <c r="CQ28" s="94"/>
      <c r="CR28" s="94"/>
      <c r="CS28" s="94">
        <f>('[4]Смета короткая'!$L$29+'[4]Смета короткая'!$M$29)*(('[4]Смета короткая'!$L$70+'[4]Смета короткая'!$M$70)*100/'[4]Смета короткая'!$W$70)%+CS6</f>
        <v>28468.541113255902</v>
      </c>
      <c r="CT28" s="94"/>
      <c r="CU28" s="94"/>
      <c r="CV28" s="94"/>
      <c r="CW28" s="94"/>
      <c r="CX28" s="94"/>
      <c r="CY28" s="94"/>
      <c r="CZ28" s="94"/>
      <c r="DA28" s="94"/>
      <c r="DB28" s="94">
        <f>('[4]Смета короткая'!$L$30+'[4]Смета короткая'!$M$30)*(('[4]Смета короткая'!$L$70+'[4]Смета короткая'!$M$70)*100/'[4]Смета короткая'!$W$70)%+DB6</f>
        <v>106832.23737227301</v>
      </c>
      <c r="DC28" s="94"/>
      <c r="DD28" s="94"/>
      <c r="DE28" s="94"/>
      <c r="DF28" s="94"/>
      <c r="DG28" s="94"/>
      <c r="DH28" s="94"/>
      <c r="DI28" s="94"/>
      <c r="DJ28" s="94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>
        <f>BD28-SUM(CA28:DJ28)</f>
        <v>370916.9233497988</v>
      </c>
      <c r="FD28" s="37"/>
      <c r="FE28" s="37"/>
      <c r="FF28" s="37"/>
      <c r="FG28" s="37"/>
      <c r="FH28" s="37"/>
      <c r="FI28" s="37"/>
      <c r="FJ28" s="37"/>
      <c r="FK28" s="37"/>
    </row>
    <row r="29" spans="1:167" s="18" customFormat="1" ht="14.25" customHeight="1">
      <c r="A29" s="19"/>
      <c r="B29" s="91" t="s">
        <v>5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2"/>
      <c r="AV29" s="93" t="s">
        <v>49</v>
      </c>
      <c r="AW29" s="93"/>
      <c r="AX29" s="93"/>
      <c r="AY29" s="93"/>
      <c r="AZ29" s="93"/>
      <c r="BA29" s="93"/>
      <c r="BB29" s="93"/>
      <c r="BC29" s="93"/>
      <c r="BD29" s="86">
        <f>'стр.1 '!CN49</f>
        <v>204693</v>
      </c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94"/>
      <c r="DC29" s="94"/>
      <c r="DD29" s="94"/>
      <c r="DE29" s="94"/>
      <c r="DF29" s="94"/>
      <c r="DG29" s="94"/>
      <c r="DH29" s="94"/>
      <c r="DI29" s="94"/>
      <c r="DJ29" s="94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>
        <f>BD29</f>
        <v>204693</v>
      </c>
      <c r="FD29" s="86"/>
      <c r="FE29" s="86"/>
      <c r="FF29" s="86"/>
      <c r="FG29" s="86"/>
      <c r="FH29" s="86"/>
      <c r="FI29" s="86"/>
      <c r="FJ29" s="86"/>
      <c r="FK29" s="86"/>
    </row>
    <row r="30" spans="1:167" s="18" customFormat="1" ht="14.25" customHeight="1">
      <c r="A30" s="87" t="s">
        <v>72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9"/>
      <c r="AV30" s="90" t="s">
        <v>50</v>
      </c>
      <c r="AW30" s="90"/>
      <c r="AX30" s="90"/>
      <c r="AY30" s="90"/>
      <c r="AZ30" s="90"/>
      <c r="BA30" s="90"/>
      <c r="BB30" s="90"/>
      <c r="BC30" s="90"/>
      <c r="BD30" s="86">
        <f>BD28+BD29</f>
        <v>889090</v>
      </c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>
        <f>CA28+CA29</f>
        <v>86720.5114409501</v>
      </c>
      <c r="CB30" s="86"/>
      <c r="CC30" s="86"/>
      <c r="CD30" s="86"/>
      <c r="CE30" s="86"/>
      <c r="CF30" s="86"/>
      <c r="CG30" s="86"/>
      <c r="CH30" s="86"/>
      <c r="CI30" s="86"/>
      <c r="CJ30" s="86">
        <f>CJ28+CJ29</f>
        <v>91458.78672372222</v>
      </c>
      <c r="CK30" s="86"/>
      <c r="CL30" s="86"/>
      <c r="CM30" s="86"/>
      <c r="CN30" s="86"/>
      <c r="CO30" s="86"/>
      <c r="CP30" s="86"/>
      <c r="CQ30" s="86"/>
      <c r="CR30" s="86"/>
      <c r="CS30" s="86">
        <f>CS28+CS29</f>
        <v>28468.541113255902</v>
      </c>
      <c r="CT30" s="86"/>
      <c r="CU30" s="86"/>
      <c r="CV30" s="86"/>
      <c r="CW30" s="86"/>
      <c r="CX30" s="86"/>
      <c r="CY30" s="86"/>
      <c r="CZ30" s="86"/>
      <c r="DA30" s="86"/>
      <c r="DB30" s="86">
        <f>DB28+DB29</f>
        <v>106832.23737227301</v>
      </c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>
        <f>FC28+FC29</f>
        <v>575609.9233497988</v>
      </c>
      <c r="FD30" s="86"/>
      <c r="FE30" s="86"/>
      <c r="FF30" s="86"/>
      <c r="FG30" s="86"/>
      <c r="FH30" s="86"/>
      <c r="FI30" s="86"/>
      <c r="FJ30" s="86"/>
      <c r="FK30" s="86"/>
    </row>
  </sheetData>
  <sheetProtection/>
  <mergeCells count="351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J28:CR28"/>
    <mergeCell ref="CS28:DA28"/>
    <mergeCell ref="DB28:DJ28"/>
    <mergeCell ref="DK28:DT28"/>
    <mergeCell ref="DU28:EI28"/>
    <mergeCell ref="EJ28:ER28"/>
    <mergeCell ref="ES28:FB28"/>
    <mergeCell ref="FC28:FK28"/>
    <mergeCell ref="B29:AU29"/>
    <mergeCell ref="AV29:BC29"/>
    <mergeCell ref="BD29:BN29"/>
    <mergeCell ref="BO29:BZ29"/>
    <mergeCell ref="CA29:CI29"/>
    <mergeCell ref="CJ29:CR29"/>
    <mergeCell ref="CS29:DA29"/>
    <mergeCell ref="DB29:DJ29"/>
    <mergeCell ref="DK29:DT29"/>
    <mergeCell ref="DU29:EI29"/>
    <mergeCell ref="EJ29:ER29"/>
    <mergeCell ref="ES29:FB29"/>
    <mergeCell ref="FC29:FK29"/>
    <mergeCell ref="A30:AU30"/>
    <mergeCell ref="AV30:BC30"/>
    <mergeCell ref="BD30:BN30"/>
    <mergeCell ref="BO30:BZ30"/>
    <mergeCell ref="CA30:CI30"/>
    <mergeCell ref="CJ30:CR30"/>
    <mergeCell ref="FC30:FK30"/>
    <mergeCell ref="CS30:DA30"/>
    <mergeCell ref="DB30:DJ30"/>
    <mergeCell ref="DK30:DT30"/>
    <mergeCell ref="DU30:EI30"/>
    <mergeCell ref="EJ30:ER30"/>
    <mergeCell ref="ES30:FB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Павлова Надежда Александровна</cp:lastModifiedBy>
  <cp:lastPrinted>2015-04-08T06:22:07Z</cp:lastPrinted>
  <dcterms:created xsi:type="dcterms:W3CDTF">2011-01-11T10:25:48Z</dcterms:created>
  <dcterms:modified xsi:type="dcterms:W3CDTF">2015-04-08T06:34:59Z</dcterms:modified>
  <cp:category/>
  <cp:version/>
  <cp:contentType/>
  <cp:contentStatus/>
</cp:coreProperties>
</file>