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\2019\Раскрытие информации\Приказ 159\Форма 1,2\Для отправки\"/>
    </mc:Choice>
  </mc:AlternateContent>
  <bookViews>
    <workbookView xWindow="-15" yWindow="8535" windowWidth="28830" windowHeight="1710" firstSheet="1" activeTab="1"/>
  </bookViews>
  <sheets>
    <sheet name="Cognos_Office_Connection_Cache" sheetId="9" state="veryHidden" r:id="rId1"/>
    <sheet name="стр.1 " sheetId="6" r:id="rId2"/>
    <sheet name="стр.2 " sheetId="7" r:id="rId3"/>
  </sheets>
  <externalReferences>
    <externalReference r:id="rId4"/>
    <externalReference r:id="rId5"/>
    <externalReference r:id="rId6"/>
  </externalReferences>
  <definedNames>
    <definedName name="ID" localSheetId="0" hidden="1">"120a7a11-eb2a-43ca-b6e6-5ddb283dc0d6"</definedName>
    <definedName name="ID" localSheetId="1" hidden="1">"74dce6b7-84c7-4e0c-a3cd-9b9a38ea6484"</definedName>
    <definedName name="ID" localSheetId="2" hidden="1">"106b4291-939c-4c7c-ba2b-897d9f312110"</definedName>
    <definedName name="_xlnm.Print_Area" localSheetId="1">'стр.1 '!$A$1:$DD$59</definedName>
    <definedName name="_xlnm.Print_Area" localSheetId="2">'стр.2 '!$A$1:$FK$30</definedName>
  </definedNames>
  <calcPr calcId="152511" concurrentCalc="0"/>
</workbook>
</file>

<file path=xl/calcChain.xml><?xml version="1.0" encoding="utf-8"?>
<calcChain xmlns="http://schemas.openxmlformats.org/spreadsheetml/2006/main">
  <c r="BW31" i="6" l="1"/>
  <c r="DE48" i="6"/>
  <c r="BW37" i="6"/>
  <c r="FC17" i="7"/>
  <c r="BD17" i="7"/>
  <c r="BW32" i="6"/>
  <c r="CJ30" i="7"/>
  <c r="CN49" i="6"/>
  <c r="CN48" i="6"/>
  <c r="BW27" i="6"/>
  <c r="BW28" i="6"/>
  <c r="BW48" i="6"/>
  <c r="BW49" i="6"/>
  <c r="BW17" i="6"/>
  <c r="BW50" i="6"/>
  <c r="CN50" i="6"/>
  <c r="BW51" i="6"/>
  <c r="FC7" i="7"/>
  <c r="BD7" i="7"/>
  <c r="FC8" i="7"/>
  <c r="FC27" i="7"/>
  <c r="BD27" i="7"/>
  <c r="DB6" i="7"/>
  <c r="DB30" i="7"/>
  <c r="CJ6" i="7"/>
  <c r="BW16" i="6"/>
  <c r="BD29" i="7"/>
  <c r="BD28" i="7"/>
  <c r="BD30" i="7"/>
  <c r="FC29" i="7"/>
  <c r="CS6" i="7"/>
  <c r="CS30" i="7"/>
  <c r="FC10" i="7"/>
  <c r="BD10" i="7"/>
  <c r="BD8" i="7"/>
  <c r="BW26" i="6"/>
  <c r="CN26" i="6"/>
  <c r="FC11" i="7"/>
  <c r="CA6" i="7"/>
  <c r="FC6" i="7"/>
  <c r="BD11" i="7"/>
  <c r="BD6" i="7"/>
  <c r="CA30" i="7"/>
  <c r="FC28" i="7"/>
  <c r="FC30" i="7"/>
</calcChain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<sst xmlns="http://schemas.openxmlformats.org/spreadsheetml/2006/main" count="153" uniqueCount="103">
  <si>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</si>
  <si>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</si>
  <si>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</si>
  <si>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</si>
  <si>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</si>
  <si>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</si>
  <si>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</si>
  <si>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</si>
  <si>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</si>
  <si>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</si>
  <si>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</si>
  <si>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</si>
  <si>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</si>
  <si>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</si>
  <si>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</si>
  <si>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</si>
  <si>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</si>
  <si>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</si>
  <si>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</si>
  <si>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</si>
  <si>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</si>
  <si>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</si>
  <si>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</si>
  <si>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</si>
  <si>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</si>
  <si>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</si>
  <si>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</si>
  <si>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</si>
  <si>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</si>
  <si>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</si>
  <si>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</si>
  <si>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</si>
  <si>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</si>
  <si>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</si>
  <si>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</si>
  <si>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</si>
  <si>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</si>
  <si>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</si>
  <si>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</si>
  <si>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</si>
  <si>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</si>
  <si>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</si>
  <si>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</si>
  <si>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</si>
  <si>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</si>
  <si>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</si>
  <si>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</si>
  <si>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</si>
  <si>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</si>
  <si>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</si>
  <si>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</si>
  <si>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</si>
  <si>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</si>
  <si>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</si>
  <si>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</si>
  <si>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</si>
  <si>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</si>
  <si>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</si>
  <si>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</si>
  <si>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</si>
  <si>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</si>
  <si>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</si>
  <si>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</si>
  <si>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</si>
  <si>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</si>
  <si>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</si>
  <si>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</si>
  <si>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</si>
  <si>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</si>
  <si>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</si>
  <si>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</si>
  <si>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</si>
  <si>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</si>
  <si>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</si>
  <si>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</si>
  <si>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</si>
  <si>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</si>
  <si>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</si>
  <si>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</si>
  <si>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</si>
  <si>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</si>
  <si>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</si>
  <si>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</si>
  <si>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</si>
  <si>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</si>
  <si>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</si>
  <si>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</si>
  <si>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</si>
  <si>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</si>
  <si>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</si>
  <si>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</si>
  <si>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</si>
  <si>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</si>
  <si>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</si>
  <si>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</si>
  <si>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</si>
  <si>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</si>
  <si>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</si>
  <si>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</si>
  <si>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1.9. Услуги по обеспечению экологической безопасности в порту</t>
  </si>
  <si>
    <t>029</t>
  </si>
  <si>
    <t>Заполярный транспортный филиал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</si>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</sst>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12"/>
      <name val="Arial Cyr"/>
      <charset val="204"/>
    </font>
    <font>
      <sz val="10"/>
      <color rgb="FF329664"/>
      <name val="Arial Cyr"/>
      <charset val="204"/>
    </font>
    <font>
      <sz val="10"/>
      <color rgb="FF0000C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E5F2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0" fontId="9" fillId="0" borderId="0">
      <alignment horizontal="right" vertical="center"/>
    </xf>
    <xf numFmtId="0" fontId="9" fillId="2" borderId="0">
      <alignment horizontal="center" vertical="center"/>
    </xf>
    <xf numFmtId="0" fontId="9" fillId="0" borderId="0">
      <alignment horizontal="right" vertical="center"/>
    </xf>
    <xf numFmtId="0" fontId="9" fillId="2" borderId="0">
      <alignment horizontal="left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3" borderId="0"/>
    <xf numFmtId="0" fontId="9" fillId="0" borderId="0">
      <alignment horizontal="left" vertical="top"/>
    </xf>
    <xf numFmtId="0" fontId="9" fillId="5" borderId="0"/>
    <xf numFmtId="0" fontId="9" fillId="0" borderId="0">
      <alignment horizontal="left" vertical="center"/>
    </xf>
    <xf numFmtId="0" fontId="9" fillId="6" borderId="0"/>
    <xf numFmtId="0" fontId="9" fillId="0" borderId="0">
      <alignment horizontal="right" vertical="center"/>
    </xf>
    <xf numFmtId="0" fontId="9" fillId="7" borderId="0">
      <alignment horizontal="right" vertical="center"/>
    </xf>
    <xf numFmtId="0" fontId="9" fillId="0" borderId="0">
      <alignment horizontal="center" vertical="center"/>
    </xf>
    <xf numFmtId="0" fontId="9" fillId="4" borderId="0"/>
    <xf numFmtId="0" fontId="9" fillId="8" borderId="0"/>
    <xf numFmtId="0" fontId="9" fillId="0" borderId="0">
      <alignment horizontal="center" vertical="center" wrapText="1"/>
    </xf>
    <xf numFmtId="0" fontId="10" fillId="2" borderId="0">
      <alignment horizontal="left" vertical="center" indent="1"/>
    </xf>
    <xf numFmtId="0" fontId="11" fillId="0" borderId="0"/>
    <xf numFmtId="0" fontId="9" fillId="2" borderId="0">
      <alignment horizontal="left" vertical="center"/>
    </xf>
    <xf numFmtId="0" fontId="9" fillId="2" borderId="0">
      <alignment horizontal="center" vertical="center"/>
    </xf>
    <xf numFmtId="0" fontId="9" fillId="4" borderId="0">
      <alignment horizontal="center" vertical="center"/>
    </xf>
    <xf numFmtId="0" fontId="9" fillId="8" borderId="0">
      <alignment horizontal="center" vertical="center"/>
    </xf>
    <xf numFmtId="0" fontId="9" fillId="4" borderId="0">
      <alignment horizontal="left" vertical="center"/>
    </xf>
    <xf numFmtId="0" fontId="9" fillId="8" borderId="0">
      <alignment horizontal="left" vertical="center"/>
    </xf>
    <xf numFmtId="0" fontId="12" fillId="0" borderId="0"/>
  </cellStyleXfs>
  <cellXfs count="1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3" fontId="2" fillId="0" borderId="14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3" fontId="13" fillId="0" borderId="1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</cellXfs>
  <cellStyles count="27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018/&#1057;&#1084;&#1077;&#1090;&#1072;%20&#1079;&#1072;&#1090;&#1088;&#1072;&#1090;/&#1055;&#1088;&#1077;&#1079;&#1077;&#1085;&#1090;&#1072;&#1094;&#1080;&#1103;/&#1060;&#1072;&#1082;&#1090;2018_&#1047;&#1058;&#10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018/&#1044;&#1086;&#1093;&#1086;&#1076;&#1099;/&#1044;&#1086;&#1093;&#1086;&#1076;&#1099;%20&#1047;&#1058;&#1060;%2020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018/&#1057;&#1084;&#1077;&#1090;&#1072;%20&#1079;&#1072;&#1090;&#1088;&#1072;&#1090;/&#1053;_&#1054;_&#1054;&#1090;&#1095;&#1077;&#1090;&#1099;%20&#1085;&#1072;%20&#1041;&#1050;%20v2.80_&#1092;&#1072;&#1082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Д"/>
      <sheetName val="Производство"/>
      <sheetName val="Доходы"/>
      <sheetName val="ПиУ"/>
      <sheetName val="Cognos_Office_Connection_Cache"/>
      <sheetName val="Смета"/>
      <sheetName val="Смета по КА пост перем"/>
      <sheetName val="Факторы_2018"/>
      <sheetName val="Ремонты"/>
      <sheetName val="Комм_упр_расх"/>
      <sheetName val="Опер_дох_расх"/>
      <sheetName val="Внереал_дох_расх"/>
      <sheetName val="ПРП_освоение"/>
      <sheetName val="ПРП_оплата"/>
      <sheetName val="МТР"/>
      <sheetName val="БДДС"/>
      <sheetName val="Баланс"/>
      <sheetName val="Оборачиваемость ДЗ"/>
      <sheetName val="Оборачиваемость КЗ"/>
    </sheetNames>
    <sheetDataSet>
      <sheetData sheetId="0"/>
      <sheetData sheetId="1">
        <row r="17">
          <cell r="H17">
            <v>37.160080000000001</v>
          </cell>
        </row>
        <row r="18">
          <cell r="H18">
            <v>330.32670000000002</v>
          </cell>
        </row>
      </sheetData>
      <sheetData sheetId="2">
        <row r="11">
          <cell r="H11">
            <v>33.734740124913074</v>
          </cell>
        </row>
        <row r="24">
          <cell r="H24">
            <v>456.05848552850904</v>
          </cell>
        </row>
        <row r="30">
          <cell r="H30">
            <v>7.7894543999999996E-2</v>
          </cell>
        </row>
        <row r="38">
          <cell r="H38">
            <v>2.4094052096023599</v>
          </cell>
        </row>
        <row r="115">
          <cell r="H115">
            <v>2418.5786566051979</v>
          </cell>
        </row>
        <row r="116">
          <cell r="H116">
            <v>563.42538820889058</v>
          </cell>
        </row>
      </sheetData>
      <sheetData sheetId="3"/>
      <sheetData sheetId="4"/>
      <sheetData sheetId="5">
        <row r="58">
          <cell r="F58">
            <v>3120.0707810449489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МОБ 90 счет"/>
      <sheetName val="ППУ  Cognos"/>
      <sheetName val="Объем к.суток для ПУЦ"/>
      <sheetName val="для расчета себ-ти сторон-в"/>
      <sheetName val="использ. конт-в"/>
      <sheetName val="Для сметы по видам"/>
      <sheetName val="для сметы по вид ОТКЛ"/>
      <sheetName val="отклонен"/>
      <sheetName val="Доходы для презентации"/>
      <sheetName val="отклонен (2)"/>
      <sheetName val="отклон ожид 2018"/>
      <sheetName val="Лист2"/>
      <sheetName val="Лист1"/>
    </sheetNames>
    <sheetDataSet>
      <sheetData sheetId="0"/>
      <sheetData sheetId="1">
        <row r="87">
          <cell r="BT87">
            <v>1528786</v>
          </cell>
        </row>
        <row r="161">
          <cell r="EI161">
            <v>286.33344</v>
          </cell>
        </row>
        <row r="168">
          <cell r="EI168">
            <v>1.3440000000000001</v>
          </cell>
        </row>
        <row r="302">
          <cell r="EI302">
            <v>1.3680000000000001</v>
          </cell>
        </row>
        <row r="303">
          <cell r="EI303">
            <v>351.57599999999996</v>
          </cell>
        </row>
        <row r="304">
          <cell r="EI304">
            <v>883.96</v>
          </cell>
        </row>
        <row r="306">
          <cell r="EI30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Cognos_Office_Connection_Cache"/>
      <sheetName val="Выбор параметров"/>
      <sheetName val="Настройки"/>
      <sheetName val="КПД"/>
      <sheetName val="Баланс"/>
      <sheetName val="ЧОК"/>
      <sheetName val="БДДС"/>
      <sheetName val="ПиУ"/>
      <sheetName val="sys_СС_ТрУсл"/>
      <sheetName val="Расходы"/>
      <sheetName val="sys_Сверка_с-ти"/>
      <sheetName val="Смета по КА"/>
      <sheetName val="Смета по КА пост перем"/>
      <sheetName val="Смета КВ по КА"/>
      <sheetName val="Проч Дох Расх"/>
      <sheetName val="Ремонты"/>
      <sheetName val="ТМЦ ГБ"/>
      <sheetName val="ПРП оплата"/>
      <sheetName val="ПРП освоение"/>
      <sheetName val="Оборачиваемость ДЗ"/>
      <sheetName val="Оборачиваемость КЗ"/>
      <sheetName val="Инвест 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7">
          <cell r="G47">
            <v>1.2945E-4</v>
          </cell>
        </row>
        <row r="48">
          <cell r="G48">
            <v>0.25516884000000001</v>
          </cell>
        </row>
        <row r="50">
          <cell r="G50">
            <v>30.21254004</v>
          </cell>
        </row>
        <row r="51">
          <cell r="G51">
            <v>28.572578579999998</v>
          </cell>
        </row>
        <row r="52">
          <cell r="G52">
            <v>2.7368170100000002</v>
          </cell>
        </row>
        <row r="53">
          <cell r="G53">
            <v>131.08516485999999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E59"/>
  <sheetViews>
    <sheetView tabSelected="1" view="pageBreakPreview" zoomScale="90" zoomScaleNormal="100" zoomScaleSheetLayoutView="90" workbookViewId="0">
      <pane ySplit="11" topLeftCell="A12" activePane="bottomLeft" state="frozen"/>
      <selection activeCell="CA11" sqref="CA11:CI11"/>
      <selection pane="bottomLeft" activeCell="BW51" sqref="BW51:CM51"/>
    </sheetView>
  </sheetViews>
  <sheetFormatPr defaultColWidth="0.85546875" defaultRowHeight="15" x14ac:dyDescent="0.25"/>
  <cols>
    <col min="1" max="108" width="1" style="3" customWidth="1"/>
    <col min="109" max="109" width="9.28515625" style="3" hidden="1" customWidth="1"/>
    <col min="110" max="110" width="0.85546875" style="3" customWidth="1"/>
    <col min="111" max="16384" width="0.85546875" style="3"/>
  </cols>
  <sheetData>
    <row r="1" spans="1:108" x14ac:dyDescent="0.25">
      <c r="DD1" s="4" t="s">
        <v>0</v>
      </c>
    </row>
    <row r="2" spans="1:108" ht="12" customHeight="1" x14ac:dyDescent="0.25"/>
    <row r="3" spans="1:108" s="6" customFormat="1" ht="15" customHeight="1" x14ac:dyDescent="0.25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6" customFormat="1" ht="15" customHeight="1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6" customFormat="1" ht="15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6" customFormat="1" ht="15" customHeight="1" x14ac:dyDescent="0.25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38" t="s">
        <v>102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39" t="s">
        <v>101</v>
      </c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</row>
    <row r="10" spans="1:108" s="6" customFormat="1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25" t="s">
        <v>9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s="6" customFormat="1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 x14ac:dyDescent="0.25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ht="9.75" customHeight="1" x14ac:dyDescent="0.25"/>
    <row r="14" spans="1:108" s="13" customFormat="1" ht="12.75" x14ac:dyDescent="0.2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27" t="s">
        <v>17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33" t="s">
        <v>18</v>
      </c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s="13" customFormat="1" ht="12.75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2"/>
      <c r="BJ15" s="30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6">
        <v>1</v>
      </c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s="13" customFormat="1" ht="12.75" x14ac:dyDescent="0.2">
      <c r="A16" s="14"/>
      <c r="B16" s="43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5" t="s">
        <v>19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6">
        <f>BW17+BW18</f>
        <v>367.48678000000001</v>
      </c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</row>
    <row r="17" spans="1:109" s="13" customFormat="1" ht="12.75" x14ac:dyDescent="0.2">
      <c r="A17" s="14"/>
      <c r="B17" s="40" t="s">
        <v>12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1"/>
      <c r="BJ17" s="42" t="s">
        <v>20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6">
        <f>[1]Производство!$H$17+[1]Производство!$H$18</f>
        <v>367.48678000000001</v>
      </c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</row>
    <row r="18" spans="1:109" s="13" customFormat="1" ht="12.75" x14ac:dyDescent="0.2">
      <c r="A18" s="14"/>
      <c r="B18" s="40" t="s">
        <v>13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42" t="s">
        <v>21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9" s="13" customFormat="1" ht="12.75" x14ac:dyDescent="0.2">
      <c r="A19" s="14"/>
      <c r="B19" s="43" t="s">
        <v>14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  <c r="BJ19" s="45" t="s">
        <v>22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9" s="13" customFormat="1" ht="12.75" x14ac:dyDescent="0.2">
      <c r="A20" s="14"/>
      <c r="B20" s="43" t="s">
        <v>15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  <c r="BJ20" s="45" t="s">
        <v>23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9" ht="12" customHeight="1" x14ac:dyDescent="0.25"/>
    <row r="22" spans="1:109" s="7" customFormat="1" ht="15" customHeight="1" x14ac:dyDescent="0.25">
      <c r="A22" s="26" t="s">
        <v>96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9" s="13" customFormat="1" ht="12.95" customHeight="1" x14ac:dyDescent="0.2">
      <c r="DD23" s="23" t="s">
        <v>25</v>
      </c>
    </row>
    <row r="24" spans="1:109" s="2" customFormat="1" ht="12.95" customHeight="1" x14ac:dyDescent="0.2">
      <c r="A24" s="47" t="s">
        <v>24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9"/>
      <c r="BJ24" s="53" t="s">
        <v>17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5"/>
      <c r="BW24" s="59" t="s">
        <v>3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 t="s">
        <v>4</v>
      </c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9" s="2" customFormat="1" ht="12.95" customHeight="1" x14ac:dyDescent="0.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2"/>
      <c r="BJ25" s="56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8"/>
      <c r="BW25" s="60">
        <v>1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>
        <v>2</v>
      </c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9" s="17" customFormat="1" ht="12.75" x14ac:dyDescent="0.2">
      <c r="A26" s="33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5"/>
      <c r="BJ26" s="45" t="s">
        <v>27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65">
        <f>SUM(BW27:CM32)</f>
        <v>493805.10684702446</v>
      </c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>
        <f>CN27+CN28+CN31+CN47</f>
        <v>614453.30162229913</v>
      </c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9" s="13" customFormat="1" ht="12.75" x14ac:dyDescent="0.2">
      <c r="A27" s="14"/>
      <c r="B27" s="61" t="s">
        <v>52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2"/>
      <c r="BJ27" s="42" t="s">
        <v>28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63">
        <f>([1]Доходы!$H$24+[1]Доходы!$H$11)*1000</f>
        <v>489793.22565342212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4">
        <v>609816.48606937204</v>
      </c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17"/>
    </row>
    <row r="28" spans="1:109" s="13" customFormat="1" ht="12.75" x14ac:dyDescent="0.2">
      <c r="A28" s="14"/>
      <c r="B28" s="61" t="s">
        <v>53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2"/>
      <c r="BJ28" s="42" t="s">
        <v>29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63">
        <f>([1]Доходы!$H$38+[1]Доходы!$H$30)*1000</f>
        <v>2487.2997536023599</v>
      </c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4">
        <v>3096.8096659962621</v>
      </c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17"/>
    </row>
    <row r="29" spans="1:109" s="13" customFormat="1" ht="25.5" customHeight="1" x14ac:dyDescent="0.2">
      <c r="A29" s="14"/>
      <c r="B29" s="61" t="s">
        <v>54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2"/>
      <c r="BJ29" s="42" t="s">
        <v>30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17"/>
    </row>
    <row r="30" spans="1:109" s="13" customFormat="1" ht="12.75" x14ac:dyDescent="0.2">
      <c r="A30" s="14"/>
      <c r="B30" s="61" t="s">
        <v>55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2"/>
      <c r="BJ30" s="42" t="s">
        <v>31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17"/>
    </row>
    <row r="31" spans="1:109" s="13" customFormat="1" ht="12.75" x14ac:dyDescent="0.2">
      <c r="A31" s="14"/>
      <c r="B31" s="61" t="s">
        <v>56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2"/>
      <c r="BJ31" s="42" t="s">
        <v>32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63">
        <f>'[2]МОБ 90 счет'!$EI$302+'[2]МОБ 90 счет'!$EI$303+'[2]МОБ 90 счет'!$EI$304+'[2]МОБ 90 счет'!$EI$306</f>
        <v>1236.904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4">
        <v>1540.0058869309116</v>
      </c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17"/>
    </row>
    <row r="32" spans="1:109" s="13" customFormat="1" ht="12.75" x14ac:dyDescent="0.2">
      <c r="A32" s="14"/>
      <c r="B32" s="61" t="s">
        <v>57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2"/>
      <c r="BJ32" s="42" t="s">
        <v>33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63">
        <f>SUM(BW33:CM44)</f>
        <v>287.67743999999999</v>
      </c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4">
        <v>358.17246216134328</v>
      </c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17"/>
    </row>
    <row r="33" spans="1:109" s="13" customFormat="1" ht="12.75" x14ac:dyDescent="0.2">
      <c r="A33" s="14"/>
      <c r="B33" s="66" t="s">
        <v>58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  <c r="BJ33" s="42" t="s">
        <v>35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17"/>
    </row>
    <row r="34" spans="1:109" s="13" customFormat="1" ht="12.75" x14ac:dyDescent="0.2">
      <c r="A34" s="14"/>
      <c r="B34" s="66" t="s">
        <v>59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42" t="s">
        <v>36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17"/>
    </row>
    <row r="35" spans="1:109" s="13" customFormat="1" ht="12.75" x14ac:dyDescent="0.2">
      <c r="A35" s="14"/>
      <c r="B35" s="66" t="s">
        <v>60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42" t="s">
        <v>37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17"/>
    </row>
    <row r="36" spans="1:109" s="13" customFormat="1" ht="12.75" x14ac:dyDescent="0.2">
      <c r="A36" s="14"/>
      <c r="B36" s="69" t="s">
        <v>97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70"/>
      <c r="BJ36" s="42" t="s">
        <v>38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17"/>
    </row>
    <row r="37" spans="1:109" s="13" customFormat="1" ht="12.75" x14ac:dyDescent="0.2">
      <c r="A37" s="14"/>
      <c r="B37" s="69" t="s">
        <v>98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70"/>
      <c r="BJ37" s="42" t="s">
        <v>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63">
        <f>'[2]МОБ 90 счет'!$EI$161+'[2]МОБ 90 счет'!$EI$168</f>
        <v>287.67743999999999</v>
      </c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4">
        <v>358.17246216134328</v>
      </c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17"/>
    </row>
    <row r="38" spans="1:109" s="13" customFormat="1" ht="12.75" x14ac:dyDescent="0.2">
      <c r="A38" s="14"/>
      <c r="B38" s="66" t="s">
        <v>61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7"/>
      <c r="BJ38" s="42" t="s">
        <v>40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17"/>
    </row>
    <row r="39" spans="1:109" s="13" customFormat="1" ht="12.75" x14ac:dyDescent="0.2">
      <c r="A39" s="14"/>
      <c r="B39" s="66" t="s">
        <v>62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42" t="s">
        <v>41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17"/>
    </row>
    <row r="40" spans="1:109" s="13" customFormat="1" ht="12.75" x14ac:dyDescent="0.2">
      <c r="A40" s="14"/>
      <c r="B40" s="69" t="s">
        <v>63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42" t="s">
        <v>43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17"/>
    </row>
    <row r="41" spans="1:109" s="13" customFormat="1" ht="12.75" x14ac:dyDescent="0.2">
      <c r="A41" s="14"/>
      <c r="B41" s="66" t="s">
        <v>64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7"/>
      <c r="BJ41" s="42" t="s">
        <v>42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17"/>
    </row>
    <row r="42" spans="1:109" s="13" customFormat="1" ht="12.75" x14ac:dyDescent="0.2">
      <c r="A42" s="14"/>
      <c r="B42" s="69" t="s">
        <v>65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70"/>
      <c r="BJ42" s="42" t="s">
        <v>44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17"/>
    </row>
    <row r="43" spans="1:109" s="13" customFormat="1" ht="12.75" x14ac:dyDescent="0.2">
      <c r="A43" s="14"/>
      <c r="B43" s="69" t="s">
        <v>66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70"/>
      <c r="BJ43" s="42" t="s">
        <v>45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17"/>
    </row>
    <row r="44" spans="1:109" s="13" customFormat="1" ht="12.75" x14ac:dyDescent="0.2">
      <c r="A44" s="14"/>
      <c r="B44" s="66" t="s">
        <v>67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7"/>
      <c r="BJ44" s="42" t="s">
        <v>46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17"/>
    </row>
    <row r="45" spans="1:109" s="13" customFormat="1" ht="12.75" x14ac:dyDescent="0.2">
      <c r="A45" s="14"/>
      <c r="B45" s="61" t="s">
        <v>68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2"/>
      <c r="BJ45" s="42" t="s">
        <v>34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17"/>
    </row>
    <row r="46" spans="1:109" s="13" customFormat="1" ht="12.75" x14ac:dyDescent="0.2">
      <c r="A46" s="14"/>
      <c r="B46" s="61" t="s">
        <v>69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2"/>
      <c r="BJ46" s="42" t="s">
        <v>47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17"/>
    </row>
    <row r="47" spans="1:109" s="13" customFormat="1" ht="24.75" customHeight="1" x14ac:dyDescent="0.2">
      <c r="A47" s="14"/>
      <c r="B47" s="61" t="s">
        <v>99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2"/>
      <c r="BJ47" s="42" t="s">
        <v>100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17"/>
    </row>
    <row r="48" spans="1:109" s="17" customFormat="1" ht="12.75" x14ac:dyDescent="0.2">
      <c r="A48" s="15"/>
      <c r="B48" s="71" t="s">
        <v>70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2"/>
      <c r="BJ48" s="45" t="s">
        <v>48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65">
        <f>[1]Доходы!$H$116*1000</f>
        <v>563425.38820889057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>
        <f>([1]Смета!$F$58-[1]Доходы!$H$115)*1000</f>
        <v>701492.12443975103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24">
        <f>CN48/BW48</f>
        <v>1.2450488372023307</v>
      </c>
    </row>
    <row r="49" spans="1:108" s="13" customFormat="1" ht="27.75" customHeight="1" thickBot="1" x14ac:dyDescent="0.25">
      <c r="A49" s="20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([3]ПиУ!$G$50+[3]ПиУ!$G$52+[3]ПиУ!$G$47)*1000</f>
        <v>32949.486500000006</v>
      </c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>
        <f>([3]ПиУ!$G$48+[3]ПиУ!$G$51+[3]ПиУ!$G$53)*1000-229</f>
        <v>159683.91227999999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</row>
    <row r="50" spans="1:108" s="18" customFormat="1" ht="14.1" customHeight="1" thickBot="1" x14ac:dyDescent="0.25">
      <c r="A50" s="21"/>
      <c r="B50" s="78" t="s">
        <v>72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9"/>
      <c r="BJ50" s="80" t="s">
        <v>50</v>
      </c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1">
        <f>BW48+BW49</f>
        <v>596374.87470889057</v>
      </c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>
        <f>CN48+CN49</f>
        <v>861176.03671975108</v>
      </c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s="17" customFormat="1" ht="14.1" customHeight="1" x14ac:dyDescent="0.2">
      <c r="A51" s="22"/>
      <c r="B51" s="83" t="s">
        <v>73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4"/>
      <c r="BJ51" s="85" t="s">
        <v>51</v>
      </c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6">
        <f>BW50-CN50</f>
        <v>-264801.16201086051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</row>
    <row r="52" spans="1:108" s="1" customFormat="1" ht="6" customHeight="1" x14ac:dyDescent="0.2"/>
    <row r="53" spans="1:108" s="1" customFormat="1" ht="11.1" customHeight="1" x14ac:dyDescent="0.2">
      <c r="B53" s="1" t="s">
        <v>74</v>
      </c>
    </row>
    <row r="54" spans="1:108" s="1" customFormat="1" ht="11.1" customHeight="1" x14ac:dyDescent="0.2">
      <c r="B54" s="1" t="s">
        <v>75</v>
      </c>
    </row>
    <row r="55" spans="1:108" s="1" customFormat="1" ht="11.1" customHeight="1" x14ac:dyDescent="0.2">
      <c r="B55" s="1" t="s">
        <v>76</v>
      </c>
    </row>
    <row r="56" spans="1:108" s="1" customFormat="1" ht="24" customHeight="1" x14ac:dyDescent="0.2">
      <c r="B56" s="77" t="s">
        <v>77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s="1" customFormat="1" ht="24" customHeight="1" x14ac:dyDescent="0.2">
      <c r="B57" s="77" t="s">
        <v>78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</row>
    <row r="58" spans="1:108" s="1" customFormat="1" ht="24" customHeight="1" x14ac:dyDescent="0.2">
      <c r="B58" s="77" t="s">
        <v>79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</row>
    <row r="59" spans="1:108" s="1" customFormat="1" ht="3" customHeight="1" x14ac:dyDescent="0.2"/>
  </sheetData>
  <mergeCells count="141">
    <mergeCell ref="B56:DD56"/>
    <mergeCell ref="B57:DD57"/>
    <mergeCell ref="B58:DD58"/>
    <mergeCell ref="B50:BI50"/>
    <mergeCell ref="BJ50:BV50"/>
    <mergeCell ref="BW50:CM50"/>
    <mergeCell ref="CN50:DD50"/>
    <mergeCell ref="B51:BI51"/>
    <mergeCell ref="BJ51:BV51"/>
    <mergeCell ref="BW51:CM51"/>
    <mergeCell ref="CN51:DD51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ageMargins left="0.78740157480314965" right="0.31496062992125984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X7 A16:DD26 A31:CM31 A30:BV30 A33:CM36 A32:CM32 A38:DD51 A37:CM37 A27:C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30"/>
  <sheetViews>
    <sheetView zoomScaleNormal="100" zoomScaleSheetLayoutView="100" workbookViewId="0">
      <selection activeCell="FC11" sqref="FC11:FK11"/>
    </sheetView>
  </sheetViews>
  <sheetFormatPr defaultColWidth="0.85546875" defaultRowHeight="12.75" x14ac:dyDescent="0.2"/>
  <cols>
    <col min="1" max="16384" width="0.85546875" style="13"/>
  </cols>
  <sheetData>
    <row r="1" spans="1:167" ht="15" customHeight="1" x14ac:dyDescent="0.2">
      <c r="B1" s="26" t="s">
        <v>89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spans="1:167" ht="6" customHeight="1" x14ac:dyDescent="0.2"/>
    <row r="3" spans="1:167" s="2" customFormat="1" ht="12.75" customHeight="1" x14ac:dyDescent="0.2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9"/>
      <c r="AV3" s="53" t="s">
        <v>17</v>
      </c>
      <c r="AW3" s="90"/>
      <c r="AX3" s="90"/>
      <c r="AY3" s="90"/>
      <c r="AZ3" s="90"/>
      <c r="BA3" s="90"/>
      <c r="BB3" s="90"/>
      <c r="BC3" s="91"/>
      <c r="BD3" s="47" t="s">
        <v>82</v>
      </c>
      <c r="BE3" s="48"/>
      <c r="BF3" s="48"/>
      <c r="BG3" s="48"/>
      <c r="BH3" s="48"/>
      <c r="BI3" s="48"/>
      <c r="BJ3" s="48"/>
      <c r="BK3" s="48"/>
      <c r="BL3" s="48"/>
      <c r="BM3" s="48"/>
      <c r="BN3" s="49"/>
      <c r="BO3" s="33" t="s">
        <v>83</v>
      </c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5"/>
    </row>
    <row r="4" spans="1:167" s="2" customFormat="1" ht="113.25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2"/>
      <c r="AW4" s="93"/>
      <c r="AX4" s="93"/>
      <c r="AY4" s="93"/>
      <c r="AZ4" s="93"/>
      <c r="BA4" s="93"/>
      <c r="BB4" s="93"/>
      <c r="BC4" s="94"/>
      <c r="BD4" s="50"/>
      <c r="BE4" s="51"/>
      <c r="BF4" s="51"/>
      <c r="BG4" s="51"/>
      <c r="BH4" s="51"/>
      <c r="BI4" s="51"/>
      <c r="BJ4" s="51"/>
      <c r="BK4" s="51"/>
      <c r="BL4" s="51"/>
      <c r="BM4" s="51"/>
      <c r="BN4" s="52"/>
      <c r="BO4" s="98" t="s">
        <v>93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 t="s">
        <v>94</v>
      </c>
      <c r="CB4" s="98"/>
      <c r="CC4" s="98"/>
      <c r="CD4" s="98"/>
      <c r="CE4" s="98"/>
      <c r="CF4" s="98"/>
      <c r="CG4" s="98"/>
      <c r="CH4" s="98"/>
      <c r="CI4" s="98"/>
      <c r="CJ4" s="98" t="s">
        <v>84</v>
      </c>
      <c r="CK4" s="98"/>
      <c r="CL4" s="98"/>
      <c r="CM4" s="98"/>
      <c r="CN4" s="98"/>
      <c r="CO4" s="98"/>
      <c r="CP4" s="98"/>
      <c r="CQ4" s="98"/>
      <c r="CR4" s="98"/>
      <c r="CS4" s="98" t="s">
        <v>92</v>
      </c>
      <c r="CT4" s="98"/>
      <c r="CU4" s="98"/>
      <c r="CV4" s="98"/>
      <c r="CW4" s="98"/>
      <c r="CX4" s="98"/>
      <c r="CY4" s="98"/>
      <c r="CZ4" s="98"/>
      <c r="DA4" s="98"/>
      <c r="DB4" s="98" t="s">
        <v>85</v>
      </c>
      <c r="DC4" s="98"/>
      <c r="DD4" s="98"/>
      <c r="DE4" s="98"/>
      <c r="DF4" s="98"/>
      <c r="DG4" s="98"/>
      <c r="DH4" s="98"/>
      <c r="DI4" s="98"/>
      <c r="DJ4" s="98"/>
      <c r="DK4" s="98" t="s">
        <v>87</v>
      </c>
      <c r="DL4" s="98"/>
      <c r="DM4" s="98"/>
      <c r="DN4" s="98"/>
      <c r="DO4" s="98"/>
      <c r="DP4" s="98"/>
      <c r="DQ4" s="98"/>
      <c r="DR4" s="98"/>
      <c r="DS4" s="98"/>
      <c r="DT4" s="98"/>
      <c r="DU4" s="98" t="s">
        <v>86</v>
      </c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 t="s">
        <v>90</v>
      </c>
      <c r="EK4" s="98"/>
      <c r="EL4" s="98"/>
      <c r="EM4" s="98"/>
      <c r="EN4" s="98"/>
      <c r="EO4" s="98"/>
      <c r="EP4" s="98"/>
      <c r="EQ4" s="98"/>
      <c r="ER4" s="98"/>
      <c r="ES4" s="98" t="s">
        <v>91</v>
      </c>
      <c r="ET4" s="98"/>
      <c r="EU4" s="98"/>
      <c r="EV4" s="98"/>
      <c r="EW4" s="98"/>
      <c r="EX4" s="98"/>
      <c r="EY4" s="98"/>
      <c r="EZ4" s="98"/>
      <c r="FA4" s="98"/>
      <c r="FB4" s="98"/>
      <c r="FC4" s="98" t="s">
        <v>88</v>
      </c>
      <c r="FD4" s="98"/>
      <c r="FE4" s="98"/>
      <c r="FF4" s="98"/>
      <c r="FG4" s="98"/>
      <c r="FH4" s="98"/>
      <c r="FI4" s="98"/>
      <c r="FJ4" s="98"/>
      <c r="FK4" s="98"/>
    </row>
    <row r="5" spans="1:167" s="2" customFormat="1" ht="12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95"/>
      <c r="AW5" s="96"/>
      <c r="AX5" s="96"/>
      <c r="AY5" s="96"/>
      <c r="AZ5" s="96"/>
      <c r="BA5" s="96"/>
      <c r="BB5" s="96"/>
      <c r="BC5" s="97"/>
      <c r="BD5" s="60">
        <v>1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>
        <v>2</v>
      </c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>
        <v>3</v>
      </c>
      <c r="CB5" s="60"/>
      <c r="CC5" s="60"/>
      <c r="CD5" s="60"/>
      <c r="CE5" s="60"/>
      <c r="CF5" s="60"/>
      <c r="CG5" s="60"/>
      <c r="CH5" s="60"/>
      <c r="CI5" s="60"/>
      <c r="CJ5" s="60">
        <v>4</v>
      </c>
      <c r="CK5" s="60"/>
      <c r="CL5" s="60"/>
      <c r="CM5" s="60"/>
      <c r="CN5" s="60"/>
      <c r="CO5" s="60"/>
      <c r="CP5" s="60"/>
      <c r="CQ5" s="60"/>
      <c r="CR5" s="60"/>
      <c r="CS5" s="60">
        <v>5</v>
      </c>
      <c r="CT5" s="60"/>
      <c r="CU5" s="60"/>
      <c r="CV5" s="60"/>
      <c r="CW5" s="60"/>
      <c r="CX5" s="60"/>
      <c r="CY5" s="60"/>
      <c r="CZ5" s="60"/>
      <c r="DA5" s="60"/>
      <c r="DB5" s="60">
        <v>6</v>
      </c>
      <c r="DC5" s="60"/>
      <c r="DD5" s="60"/>
      <c r="DE5" s="60"/>
      <c r="DF5" s="60"/>
      <c r="DG5" s="60"/>
      <c r="DH5" s="60"/>
      <c r="DI5" s="60"/>
      <c r="DJ5" s="60"/>
      <c r="DK5" s="60">
        <v>7</v>
      </c>
      <c r="DL5" s="60"/>
      <c r="DM5" s="60"/>
      <c r="DN5" s="60"/>
      <c r="DO5" s="60"/>
      <c r="DP5" s="60"/>
      <c r="DQ5" s="60"/>
      <c r="DR5" s="60"/>
      <c r="DS5" s="60"/>
      <c r="DT5" s="60"/>
      <c r="DU5" s="60">
        <v>8</v>
      </c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>
        <v>9</v>
      </c>
      <c r="EK5" s="60"/>
      <c r="EL5" s="60"/>
      <c r="EM5" s="60"/>
      <c r="EN5" s="60"/>
      <c r="EO5" s="60"/>
      <c r="EP5" s="60"/>
      <c r="EQ5" s="60"/>
      <c r="ER5" s="60"/>
      <c r="ES5" s="60">
        <v>10</v>
      </c>
      <c r="ET5" s="60"/>
      <c r="EU5" s="60"/>
      <c r="EV5" s="60"/>
      <c r="EW5" s="60"/>
      <c r="EX5" s="60"/>
      <c r="EY5" s="60"/>
      <c r="EZ5" s="60"/>
      <c r="FA5" s="60"/>
      <c r="FB5" s="60"/>
      <c r="FC5" s="60">
        <v>11</v>
      </c>
      <c r="FD5" s="60"/>
      <c r="FE5" s="60"/>
      <c r="FF5" s="60"/>
      <c r="FG5" s="60"/>
      <c r="FH5" s="60"/>
      <c r="FI5" s="60"/>
      <c r="FJ5" s="60"/>
      <c r="FK5" s="60"/>
    </row>
    <row r="6" spans="1:167" s="17" customFormat="1" ht="13.5" customHeight="1" x14ac:dyDescent="0.2">
      <c r="A6" s="15"/>
      <c r="B6" s="101" t="s">
        <v>26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45" t="s">
        <v>27</v>
      </c>
      <c r="AW6" s="45"/>
      <c r="AX6" s="45"/>
      <c r="AY6" s="45"/>
      <c r="AZ6" s="45"/>
      <c r="BA6" s="45"/>
      <c r="BB6" s="45"/>
      <c r="BC6" s="45"/>
      <c r="BD6" s="65">
        <f>BD7+BD8+BD11+BD27</f>
        <v>614453.30162229913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>
        <f>CA7+CA8+CA11+CA27</f>
        <v>101083.27084237016</v>
      </c>
      <c r="CB6" s="65"/>
      <c r="CC6" s="65"/>
      <c r="CD6" s="65"/>
      <c r="CE6" s="65"/>
      <c r="CF6" s="65"/>
      <c r="CG6" s="65"/>
      <c r="CH6" s="65"/>
      <c r="CI6" s="65"/>
      <c r="CJ6" s="65">
        <f>CJ7+CJ8+CJ27</f>
        <v>87058.291127548422</v>
      </c>
      <c r="CK6" s="65"/>
      <c r="CL6" s="65"/>
      <c r="CM6" s="65"/>
      <c r="CN6" s="65"/>
      <c r="CO6" s="65"/>
      <c r="CP6" s="65"/>
      <c r="CQ6" s="65"/>
      <c r="CR6" s="65"/>
      <c r="CS6" s="65">
        <f>CS7+CS8+CS27</f>
        <v>24411.424117187929</v>
      </c>
      <c r="CT6" s="65"/>
      <c r="CU6" s="65"/>
      <c r="CV6" s="65"/>
      <c r="CW6" s="65"/>
      <c r="CX6" s="65"/>
      <c r="CY6" s="65"/>
      <c r="CZ6" s="65"/>
      <c r="DA6" s="65"/>
      <c r="DB6" s="65">
        <f>DB7+DB8+DB27</f>
        <v>74980.046457721357</v>
      </c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>
        <f>FC7+FC8+FC11+FC27</f>
        <v>326920.2690774714</v>
      </c>
      <c r="FD6" s="65"/>
      <c r="FE6" s="65"/>
      <c r="FF6" s="65"/>
      <c r="FG6" s="65"/>
      <c r="FH6" s="65"/>
      <c r="FI6" s="65"/>
      <c r="FJ6" s="65"/>
      <c r="FK6" s="65"/>
    </row>
    <row r="7" spans="1:167" ht="13.5" customHeight="1" x14ac:dyDescent="0.2">
      <c r="A7" s="16"/>
      <c r="B7" s="99" t="s">
        <v>52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100"/>
      <c r="AV7" s="42" t="s">
        <v>28</v>
      </c>
      <c r="AW7" s="42"/>
      <c r="AX7" s="42"/>
      <c r="AY7" s="42"/>
      <c r="AZ7" s="42"/>
      <c r="BA7" s="42"/>
      <c r="BB7" s="42"/>
      <c r="BC7" s="42"/>
      <c r="BD7" s="63">
        <f>SUM(BO7:FK7)</f>
        <v>609816.48606937204</v>
      </c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4">
        <v>99711.875354686083</v>
      </c>
      <c r="CB7" s="64"/>
      <c r="CC7" s="64"/>
      <c r="CD7" s="64"/>
      <c r="CE7" s="64"/>
      <c r="CF7" s="64"/>
      <c r="CG7" s="64"/>
      <c r="CH7" s="64"/>
      <c r="CI7" s="64"/>
      <c r="CJ7" s="64">
        <v>86415.775198180709</v>
      </c>
      <c r="CK7" s="64"/>
      <c r="CL7" s="64"/>
      <c r="CM7" s="64"/>
      <c r="CN7" s="64"/>
      <c r="CO7" s="64"/>
      <c r="CP7" s="64"/>
      <c r="CQ7" s="64"/>
      <c r="CR7" s="64"/>
      <c r="CS7" s="64">
        <v>24223.463864668662</v>
      </c>
      <c r="CT7" s="64"/>
      <c r="CU7" s="64"/>
      <c r="CV7" s="64"/>
      <c r="CW7" s="64"/>
      <c r="CX7" s="64"/>
      <c r="CY7" s="64"/>
      <c r="CZ7" s="64"/>
      <c r="DA7" s="64"/>
      <c r="DB7" s="64">
        <v>74944.105544726059</v>
      </c>
      <c r="DC7" s="64"/>
      <c r="DD7" s="64"/>
      <c r="DE7" s="64"/>
      <c r="DF7" s="64"/>
      <c r="DG7" s="64"/>
      <c r="DH7" s="64"/>
      <c r="DI7" s="64"/>
      <c r="DJ7" s="64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>
        <f>'стр.1 '!CN27-SUM(CA7:DJ7)</f>
        <v>324521.26610711054</v>
      </c>
      <c r="FD7" s="63"/>
      <c r="FE7" s="63"/>
      <c r="FF7" s="63"/>
      <c r="FG7" s="63"/>
      <c r="FH7" s="63"/>
      <c r="FI7" s="63"/>
      <c r="FJ7" s="63"/>
      <c r="FK7" s="63"/>
    </row>
    <row r="8" spans="1:167" ht="13.5" customHeight="1" x14ac:dyDescent="0.2">
      <c r="A8" s="14"/>
      <c r="B8" s="61" t="s">
        <v>53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42" t="s">
        <v>29</v>
      </c>
      <c r="AW8" s="42"/>
      <c r="AX8" s="42"/>
      <c r="AY8" s="42"/>
      <c r="AZ8" s="42"/>
      <c r="BA8" s="42"/>
      <c r="BB8" s="42"/>
      <c r="BC8" s="42"/>
      <c r="BD8" s="63">
        <f>SUM(BO8:FK8)</f>
        <v>3096.8096659962621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4">
        <v>139.39077813934895</v>
      </c>
      <c r="CB8" s="64"/>
      <c r="CC8" s="64"/>
      <c r="CD8" s="64"/>
      <c r="CE8" s="64"/>
      <c r="CF8" s="64"/>
      <c r="CG8" s="64"/>
      <c r="CH8" s="64"/>
      <c r="CI8" s="64"/>
      <c r="CJ8" s="64">
        <v>642.51592936771237</v>
      </c>
      <c r="CK8" s="64"/>
      <c r="CL8" s="64"/>
      <c r="CM8" s="64"/>
      <c r="CN8" s="64"/>
      <c r="CO8" s="64"/>
      <c r="CP8" s="64"/>
      <c r="CQ8" s="64"/>
      <c r="CR8" s="64"/>
      <c r="CS8" s="64">
        <v>187.96025251926815</v>
      </c>
      <c r="CT8" s="64"/>
      <c r="CU8" s="64"/>
      <c r="CV8" s="64"/>
      <c r="CW8" s="64"/>
      <c r="CX8" s="64"/>
      <c r="CY8" s="64"/>
      <c r="CZ8" s="64"/>
      <c r="DA8" s="64"/>
      <c r="DB8" s="64">
        <v>35.940912995302263</v>
      </c>
      <c r="DC8" s="64"/>
      <c r="DD8" s="64"/>
      <c r="DE8" s="64"/>
      <c r="DF8" s="64"/>
      <c r="DG8" s="64"/>
      <c r="DH8" s="64"/>
      <c r="DI8" s="64"/>
      <c r="DJ8" s="64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>
        <f>'стр.1 '!CN28-SUM(CA8:DJ8)</f>
        <v>2091.0017929746305</v>
      </c>
      <c r="FD8" s="63"/>
      <c r="FE8" s="63"/>
      <c r="FF8" s="63"/>
      <c r="FG8" s="63"/>
      <c r="FH8" s="63"/>
      <c r="FI8" s="63"/>
      <c r="FJ8" s="63"/>
      <c r="FK8" s="63"/>
    </row>
    <row r="9" spans="1:167" ht="26.25" customHeight="1" x14ac:dyDescent="0.2">
      <c r="A9" s="14"/>
      <c r="B9" s="61" t="s">
        <v>80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  <c r="AV9" s="42" t="s">
        <v>30</v>
      </c>
      <c r="AW9" s="42"/>
      <c r="AX9" s="42"/>
      <c r="AY9" s="42"/>
      <c r="AZ9" s="42"/>
      <c r="BA9" s="42"/>
      <c r="BB9" s="42"/>
      <c r="BC9" s="42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103"/>
      <c r="CC9" s="103"/>
      <c r="CD9" s="103"/>
      <c r="CE9" s="103"/>
      <c r="CF9" s="103"/>
      <c r="CG9" s="103"/>
      <c r="CH9" s="103"/>
      <c r="CI9" s="104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4"/>
      <c r="DC9" s="64"/>
      <c r="DD9" s="64"/>
      <c r="DE9" s="64"/>
      <c r="DF9" s="64"/>
      <c r="DG9" s="64"/>
      <c r="DH9" s="64"/>
      <c r="DI9" s="64"/>
      <c r="DJ9" s="64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1:167" ht="13.5" customHeight="1" x14ac:dyDescent="0.2">
      <c r="A10" s="14"/>
      <c r="B10" s="43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2" t="s">
        <v>31</v>
      </c>
      <c r="AW10" s="42"/>
      <c r="AX10" s="42"/>
      <c r="AY10" s="42"/>
      <c r="AZ10" s="42"/>
      <c r="BA10" s="42"/>
      <c r="BB10" s="42"/>
      <c r="BC10" s="42"/>
      <c r="BD10" s="63">
        <f>SUM(BO10:FK10)</f>
        <v>0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>
        <f>'стр.1 '!CN30-SUM(CA10:DJ10)</f>
        <v>0</v>
      </c>
      <c r="FD10" s="63"/>
      <c r="FE10" s="63"/>
      <c r="FF10" s="63"/>
      <c r="FG10" s="63"/>
      <c r="FH10" s="63"/>
      <c r="FI10" s="63"/>
      <c r="FJ10" s="63"/>
      <c r="FK10" s="63"/>
    </row>
    <row r="11" spans="1:167" ht="13.5" customHeight="1" x14ac:dyDescent="0.2">
      <c r="A11" s="14"/>
      <c r="B11" s="61" t="s">
        <v>56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/>
      <c r="AV11" s="42" t="s">
        <v>32</v>
      </c>
      <c r="AW11" s="42"/>
      <c r="AX11" s="42"/>
      <c r="AY11" s="42"/>
      <c r="AZ11" s="42"/>
      <c r="BA11" s="42"/>
      <c r="BB11" s="42"/>
      <c r="BC11" s="42"/>
      <c r="BD11" s="63">
        <f>SUM(BO11:FK11)</f>
        <v>1540.0058869309116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>
        <v>1232.0047095447294</v>
      </c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>
        <f>'стр.1 '!CN31-SUM(CA11:DJ11)</f>
        <v>308.00117738618223</v>
      </c>
      <c r="FD11" s="63"/>
      <c r="FE11" s="63"/>
      <c r="FF11" s="63"/>
      <c r="FG11" s="63"/>
      <c r="FH11" s="63"/>
      <c r="FI11" s="63"/>
      <c r="FJ11" s="63"/>
      <c r="FK11" s="63"/>
    </row>
    <row r="12" spans="1:167" ht="13.5" customHeight="1" x14ac:dyDescent="0.2">
      <c r="A12" s="14"/>
      <c r="B12" s="61" t="s">
        <v>57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42" t="s">
        <v>33</v>
      </c>
      <c r="AW12" s="42"/>
      <c r="AX12" s="42"/>
      <c r="AY12" s="42"/>
      <c r="AZ12" s="42"/>
      <c r="BA12" s="42"/>
      <c r="BB12" s="42"/>
      <c r="BC12" s="42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</row>
    <row r="13" spans="1:167" ht="13.5" customHeight="1" x14ac:dyDescent="0.2">
      <c r="A13" s="14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42" t="s">
        <v>35</v>
      </c>
      <c r="AW13" s="42"/>
      <c r="AX13" s="42"/>
      <c r="AY13" s="42"/>
      <c r="AZ13" s="42"/>
      <c r="BA13" s="42"/>
      <c r="BB13" s="42"/>
      <c r="BC13" s="42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</row>
    <row r="14" spans="1:167" ht="13.5" customHeight="1" x14ac:dyDescent="0.2">
      <c r="A14" s="14"/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42" t="s">
        <v>36</v>
      </c>
      <c r="AW14" s="42"/>
      <c r="AX14" s="42"/>
      <c r="AY14" s="42"/>
      <c r="AZ14" s="42"/>
      <c r="BA14" s="42"/>
      <c r="BB14" s="42"/>
      <c r="BC14" s="42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</row>
    <row r="15" spans="1:167" ht="13.5" customHeight="1" x14ac:dyDescent="0.2">
      <c r="A15" s="14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42" t="s">
        <v>37</v>
      </c>
      <c r="AW15" s="42"/>
      <c r="AX15" s="42"/>
      <c r="AY15" s="42"/>
      <c r="AZ15" s="42"/>
      <c r="BA15" s="42"/>
      <c r="BB15" s="42"/>
      <c r="BC15" s="42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</row>
    <row r="16" spans="1:167" ht="13.5" customHeight="1" x14ac:dyDescent="0.2">
      <c r="A16" s="14"/>
      <c r="B16" s="69" t="s">
        <v>97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42" t="s">
        <v>38</v>
      </c>
      <c r="AW16" s="42"/>
      <c r="AX16" s="42"/>
      <c r="AY16" s="42"/>
      <c r="AZ16" s="42"/>
      <c r="BA16" s="42"/>
      <c r="BB16" s="42"/>
      <c r="BC16" s="42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</row>
    <row r="17" spans="1:167" ht="13.5" customHeight="1" x14ac:dyDescent="0.2">
      <c r="A17" s="14"/>
      <c r="B17" s="69" t="s">
        <v>98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42" t="s">
        <v>39</v>
      </c>
      <c r="AW17" s="42"/>
      <c r="AX17" s="42"/>
      <c r="AY17" s="42"/>
      <c r="AZ17" s="42"/>
      <c r="BA17" s="42"/>
      <c r="BB17" s="42"/>
      <c r="BC17" s="42"/>
      <c r="BD17" s="63">
        <f>SUM(BO17:FK17)</f>
        <v>358.17246216134328</v>
      </c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4"/>
      <c r="CB17" s="64"/>
      <c r="CC17" s="64"/>
      <c r="CD17" s="64"/>
      <c r="CE17" s="64"/>
      <c r="CF17" s="64"/>
      <c r="CG17" s="64"/>
      <c r="CH17" s="64"/>
      <c r="CI17" s="64"/>
      <c r="CJ17" s="64">
        <v>185.05730370103529</v>
      </c>
      <c r="CK17" s="64"/>
      <c r="CL17" s="64"/>
      <c r="CM17" s="64"/>
      <c r="CN17" s="64"/>
      <c r="CO17" s="64"/>
      <c r="CP17" s="64"/>
      <c r="CQ17" s="64"/>
      <c r="CR17" s="64"/>
      <c r="CS17" s="64">
        <v>34.584622310085514</v>
      </c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4">
        <f>'стр.1 '!CN37-SUM(CA17:DJ17)</f>
        <v>138.53053615022247</v>
      </c>
      <c r="FD17" s="64"/>
      <c r="FE17" s="64"/>
      <c r="FF17" s="64"/>
      <c r="FG17" s="64"/>
      <c r="FH17" s="64"/>
      <c r="FI17" s="64"/>
      <c r="FJ17" s="64"/>
      <c r="FK17" s="64"/>
    </row>
    <row r="18" spans="1:167" ht="13.5" customHeight="1" x14ac:dyDescent="0.2">
      <c r="A18" s="14"/>
      <c r="B18" s="66" t="s">
        <v>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V18" s="42" t="s">
        <v>40</v>
      </c>
      <c r="AW18" s="42"/>
      <c r="AX18" s="42"/>
      <c r="AY18" s="42"/>
      <c r="AZ18" s="42"/>
      <c r="BA18" s="42"/>
      <c r="BB18" s="42"/>
      <c r="BC18" s="42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</row>
    <row r="19" spans="1:167" ht="13.5" customHeight="1" x14ac:dyDescent="0.2">
      <c r="A19" s="14"/>
      <c r="B19" s="66" t="s">
        <v>62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/>
      <c r="AV19" s="42" t="s">
        <v>41</v>
      </c>
      <c r="AW19" s="42"/>
      <c r="AX19" s="42"/>
      <c r="AY19" s="42"/>
      <c r="AZ19" s="42"/>
      <c r="BA19" s="42"/>
      <c r="BB19" s="42"/>
      <c r="BC19" s="42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</row>
    <row r="20" spans="1:167" ht="13.5" customHeight="1" x14ac:dyDescent="0.2">
      <c r="A20" s="14"/>
      <c r="B20" s="69" t="s">
        <v>63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0"/>
      <c r="AV20" s="42" t="s">
        <v>43</v>
      </c>
      <c r="AW20" s="42"/>
      <c r="AX20" s="42"/>
      <c r="AY20" s="42"/>
      <c r="AZ20" s="42"/>
      <c r="BA20" s="42"/>
      <c r="BB20" s="42"/>
      <c r="BC20" s="42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167" ht="13.5" customHeight="1" x14ac:dyDescent="0.2">
      <c r="A21" s="14"/>
      <c r="B21" s="66" t="s">
        <v>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42" t="s">
        <v>42</v>
      </c>
      <c r="AW21" s="42"/>
      <c r="AX21" s="42"/>
      <c r="AY21" s="42"/>
      <c r="AZ21" s="42"/>
      <c r="BA21" s="42"/>
      <c r="BB21" s="42"/>
      <c r="BC21" s="42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  <row r="22" spans="1:167" ht="13.5" customHeight="1" x14ac:dyDescent="0.2">
      <c r="A22" s="14"/>
      <c r="B22" s="69" t="s">
        <v>65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  <c r="AV22" s="42" t="s">
        <v>44</v>
      </c>
      <c r="AW22" s="42"/>
      <c r="AX22" s="42"/>
      <c r="AY22" s="42"/>
      <c r="AZ22" s="42"/>
      <c r="BA22" s="42"/>
      <c r="BB22" s="42"/>
      <c r="BC22" s="42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</row>
    <row r="23" spans="1:167" ht="13.5" customHeight="1" x14ac:dyDescent="0.2">
      <c r="A23" s="14"/>
      <c r="B23" s="69" t="s">
        <v>66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70"/>
      <c r="AV23" s="42" t="s">
        <v>45</v>
      </c>
      <c r="AW23" s="42"/>
      <c r="AX23" s="42"/>
      <c r="AY23" s="42"/>
      <c r="AZ23" s="42"/>
      <c r="BA23" s="42"/>
      <c r="BB23" s="42"/>
      <c r="BC23" s="42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</row>
    <row r="24" spans="1:167" ht="13.5" customHeight="1" x14ac:dyDescent="0.2">
      <c r="A24" s="14"/>
      <c r="B24" s="66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42" t="s">
        <v>46</v>
      </c>
      <c r="AW24" s="42"/>
      <c r="AX24" s="42"/>
      <c r="AY24" s="42"/>
      <c r="AZ24" s="42"/>
      <c r="BA24" s="42"/>
      <c r="BB24" s="42"/>
      <c r="BC24" s="42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</row>
    <row r="25" spans="1:167" ht="13.5" customHeight="1" x14ac:dyDescent="0.2">
      <c r="A25" s="14"/>
      <c r="B25" s="61" t="s">
        <v>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/>
      <c r="AV25" s="42" t="s">
        <v>34</v>
      </c>
      <c r="AW25" s="42"/>
      <c r="AX25" s="42"/>
      <c r="AY25" s="42"/>
      <c r="AZ25" s="42"/>
      <c r="BA25" s="42"/>
      <c r="BB25" s="42"/>
      <c r="BC25" s="42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167" ht="13.5" customHeight="1" x14ac:dyDescent="0.2">
      <c r="A26" s="14"/>
      <c r="B26" s="61" t="s">
        <v>69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/>
      <c r="AV26" s="42" t="s">
        <v>47</v>
      </c>
      <c r="AW26" s="42"/>
      <c r="AX26" s="42"/>
      <c r="AY26" s="42"/>
      <c r="AZ26" s="42"/>
      <c r="BA26" s="42"/>
      <c r="BB26" s="42"/>
      <c r="BC26" s="42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</row>
    <row r="27" spans="1:167" ht="25.5" customHeight="1" x14ac:dyDescent="0.2">
      <c r="A27" s="14"/>
      <c r="B27" s="61" t="s">
        <v>99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/>
      <c r="AV27" s="42" t="s">
        <v>100</v>
      </c>
      <c r="AW27" s="42"/>
      <c r="AX27" s="42"/>
      <c r="AY27" s="42"/>
      <c r="AZ27" s="42"/>
      <c r="BA27" s="42"/>
      <c r="BB27" s="42"/>
      <c r="BC27" s="42"/>
      <c r="BD27" s="63">
        <f>SUM(BO27:FK27)</f>
        <v>0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>
        <f>'стр.1 '!CN47-SUM(CA27:DJ27)</f>
        <v>0</v>
      </c>
      <c r="FD27" s="63"/>
      <c r="FE27" s="63"/>
      <c r="FF27" s="63"/>
      <c r="FG27" s="63"/>
      <c r="FH27" s="63"/>
      <c r="FI27" s="63"/>
      <c r="FJ27" s="63"/>
      <c r="FK27" s="63"/>
    </row>
    <row r="28" spans="1:167" s="17" customFormat="1" ht="13.5" customHeight="1" x14ac:dyDescent="0.2">
      <c r="A28" s="15"/>
      <c r="B28" s="71" t="s">
        <v>81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  <c r="AV28" s="45" t="s">
        <v>48</v>
      </c>
      <c r="AW28" s="45"/>
      <c r="AX28" s="45"/>
      <c r="AY28" s="45"/>
      <c r="AZ28" s="45"/>
      <c r="BA28" s="45"/>
      <c r="BB28" s="45"/>
      <c r="BC28" s="45"/>
      <c r="BD28" s="65">
        <f>'стр.1 '!CN48</f>
        <v>701492.12443975103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105">
        <v>113473.62397372126</v>
      </c>
      <c r="CB28" s="105"/>
      <c r="CC28" s="105"/>
      <c r="CD28" s="105"/>
      <c r="CE28" s="105"/>
      <c r="CF28" s="105"/>
      <c r="CG28" s="105"/>
      <c r="CH28" s="105"/>
      <c r="CI28" s="105"/>
      <c r="CJ28" s="105">
        <v>90580.517310259776</v>
      </c>
      <c r="CK28" s="105"/>
      <c r="CL28" s="105"/>
      <c r="CM28" s="105"/>
      <c r="CN28" s="105"/>
      <c r="CO28" s="105"/>
      <c r="CP28" s="105"/>
      <c r="CQ28" s="105"/>
      <c r="CR28" s="105"/>
      <c r="CS28" s="105">
        <v>25308.07278738841</v>
      </c>
      <c r="CT28" s="105"/>
      <c r="CU28" s="105"/>
      <c r="CV28" s="105"/>
      <c r="CW28" s="105"/>
      <c r="CX28" s="105"/>
      <c r="CY28" s="105"/>
      <c r="CZ28" s="105"/>
      <c r="DA28" s="105"/>
      <c r="DB28" s="105">
        <v>88018.64462372713</v>
      </c>
      <c r="DC28" s="105"/>
      <c r="DD28" s="105"/>
      <c r="DE28" s="105"/>
      <c r="DF28" s="105"/>
      <c r="DG28" s="105"/>
      <c r="DH28" s="105"/>
      <c r="DI28" s="105"/>
      <c r="DJ28" s="10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>
        <f>BD28-SUM(CA28:DJ28)</f>
        <v>384111.26574465446</v>
      </c>
      <c r="FD28" s="65"/>
      <c r="FE28" s="65"/>
      <c r="FF28" s="65"/>
      <c r="FG28" s="65"/>
      <c r="FH28" s="65"/>
      <c r="FI28" s="65"/>
      <c r="FJ28" s="65"/>
      <c r="FK28" s="65"/>
    </row>
    <row r="29" spans="1:167" s="18" customFormat="1" ht="14.25" customHeight="1" x14ac:dyDescent="0.2">
      <c r="A29" s="19"/>
      <c r="B29" s="111" t="s">
        <v>5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3" t="s">
        <v>49</v>
      </c>
      <c r="AW29" s="113"/>
      <c r="AX29" s="113"/>
      <c r="AY29" s="113"/>
      <c r="AZ29" s="113"/>
      <c r="BA29" s="113"/>
      <c r="BB29" s="113"/>
      <c r="BC29" s="113"/>
      <c r="BD29" s="110">
        <f>'стр.1 '!CN49</f>
        <v>159683.91227999999</v>
      </c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05"/>
      <c r="DC29" s="105"/>
      <c r="DD29" s="105"/>
      <c r="DE29" s="105"/>
      <c r="DF29" s="105"/>
      <c r="DG29" s="105"/>
      <c r="DH29" s="105"/>
      <c r="DI29" s="105"/>
      <c r="DJ29" s="105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>
        <f>BD29</f>
        <v>159683.91227999999</v>
      </c>
      <c r="FD29" s="110"/>
      <c r="FE29" s="110"/>
      <c r="FF29" s="110"/>
      <c r="FG29" s="110"/>
      <c r="FH29" s="110"/>
      <c r="FI29" s="110"/>
      <c r="FJ29" s="110"/>
      <c r="FK29" s="110"/>
    </row>
    <row r="30" spans="1:167" s="18" customFormat="1" ht="14.25" customHeight="1" x14ac:dyDescent="0.2">
      <c r="A30" s="106" t="s">
        <v>72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8"/>
      <c r="AV30" s="109" t="s">
        <v>50</v>
      </c>
      <c r="AW30" s="109"/>
      <c r="AX30" s="109"/>
      <c r="AY30" s="109"/>
      <c r="AZ30" s="109"/>
      <c r="BA30" s="109"/>
      <c r="BB30" s="109"/>
      <c r="BC30" s="109"/>
      <c r="BD30" s="110">
        <f>BD28+BD29</f>
        <v>861176.03671975108</v>
      </c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>
        <f>CA28+CA29</f>
        <v>113473.62397372126</v>
      </c>
      <c r="CB30" s="110"/>
      <c r="CC30" s="110"/>
      <c r="CD30" s="110"/>
      <c r="CE30" s="110"/>
      <c r="CF30" s="110"/>
      <c r="CG30" s="110"/>
      <c r="CH30" s="110"/>
      <c r="CI30" s="110"/>
      <c r="CJ30" s="110">
        <f>CJ28+CJ29</f>
        <v>90580.517310259776</v>
      </c>
      <c r="CK30" s="110"/>
      <c r="CL30" s="110"/>
      <c r="CM30" s="110"/>
      <c r="CN30" s="110"/>
      <c r="CO30" s="110"/>
      <c r="CP30" s="110"/>
      <c r="CQ30" s="110"/>
      <c r="CR30" s="110"/>
      <c r="CS30" s="110">
        <f>CS28+CS29</f>
        <v>25308.07278738841</v>
      </c>
      <c r="CT30" s="110"/>
      <c r="CU30" s="110"/>
      <c r="CV30" s="110"/>
      <c r="CW30" s="110"/>
      <c r="CX30" s="110"/>
      <c r="CY30" s="110"/>
      <c r="CZ30" s="110"/>
      <c r="DA30" s="110"/>
      <c r="DB30" s="110">
        <f>DB28+DB29</f>
        <v>88018.64462372713</v>
      </c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>
        <f>FC28+FC29</f>
        <v>543795.17802465451</v>
      </c>
      <c r="FD30" s="110"/>
      <c r="FE30" s="110"/>
      <c r="FF30" s="110"/>
      <c r="FG30" s="110"/>
      <c r="FH30" s="110"/>
      <c r="FI30" s="110"/>
      <c r="FJ30" s="110"/>
      <c r="FK30" s="110"/>
    </row>
  </sheetData>
  <mergeCells count="351">
    <mergeCell ref="DB30:DJ30"/>
    <mergeCell ref="DK30:DT30"/>
    <mergeCell ref="DU30:EI30"/>
    <mergeCell ref="EJ30:ER30"/>
    <mergeCell ref="ES30:FB30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FC30:FK30"/>
    <mergeCell ref="CS30:DA30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6:FK26"/>
    <mergeCell ref="CS26:DA26"/>
    <mergeCell ref="DB26:DJ26"/>
    <mergeCell ref="DK26:DT26"/>
    <mergeCell ref="DU26:EI26"/>
    <mergeCell ref="EJ26:ER26"/>
    <mergeCell ref="ES26:FB26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4:FK24"/>
    <mergeCell ref="CS24:DA24"/>
    <mergeCell ref="DB24:DJ24"/>
    <mergeCell ref="DK24:DT24"/>
    <mergeCell ref="DU24:EI24"/>
    <mergeCell ref="EJ24:ER24"/>
    <mergeCell ref="ES24:FB24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2:FK22"/>
    <mergeCell ref="CS22:DA22"/>
    <mergeCell ref="DB22:DJ22"/>
    <mergeCell ref="DK22:DT22"/>
    <mergeCell ref="DU22:EI22"/>
    <mergeCell ref="EJ22:ER22"/>
    <mergeCell ref="ES22:FB22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20:FK20"/>
    <mergeCell ref="CS20:DA20"/>
    <mergeCell ref="DB20:DJ20"/>
    <mergeCell ref="DK20:DT20"/>
    <mergeCell ref="DU20:EI20"/>
    <mergeCell ref="EJ20:ER20"/>
    <mergeCell ref="ES20:FB20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8:FK18"/>
    <mergeCell ref="CS18:DA18"/>
    <mergeCell ref="DB18:DJ18"/>
    <mergeCell ref="DK18:DT18"/>
    <mergeCell ref="DU18:EI18"/>
    <mergeCell ref="EJ18:ER18"/>
    <mergeCell ref="ES18:FB18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6:FK16"/>
    <mergeCell ref="CS16:DA16"/>
    <mergeCell ref="DB16:DJ16"/>
    <mergeCell ref="DK16:DT16"/>
    <mergeCell ref="DU16:EI16"/>
    <mergeCell ref="EJ16:ER16"/>
    <mergeCell ref="ES16:FB16"/>
    <mergeCell ref="B15:AU15"/>
    <mergeCell ref="AV15:BC15"/>
    <mergeCell ref="BD15:BN15"/>
    <mergeCell ref="BO15:BZ15"/>
    <mergeCell ref="CA15:CI15"/>
    <mergeCell ref="FC13:FK13"/>
    <mergeCell ref="B14:AU14"/>
    <mergeCell ref="AV14:BC14"/>
    <mergeCell ref="BD14:BN14"/>
    <mergeCell ref="BO14:BZ14"/>
    <mergeCell ref="CA14:CI14"/>
    <mergeCell ref="CJ14:CR14"/>
    <mergeCell ref="FC14:FK14"/>
    <mergeCell ref="CS14:DA14"/>
    <mergeCell ref="DB14:DJ14"/>
    <mergeCell ref="DK14:DT14"/>
    <mergeCell ref="DU14:EI14"/>
    <mergeCell ref="EJ14:ER14"/>
    <mergeCell ref="ES14:FB14"/>
    <mergeCell ref="B13:AU13"/>
    <mergeCell ref="AV13:BC13"/>
    <mergeCell ref="BD13:BN13"/>
    <mergeCell ref="DU11:EI11"/>
    <mergeCell ref="EJ11:ER11"/>
    <mergeCell ref="ES11:FB11"/>
    <mergeCell ref="CJ15:CR15"/>
    <mergeCell ref="CS15:DA15"/>
    <mergeCell ref="DB15:DJ15"/>
    <mergeCell ref="DK15:DT15"/>
    <mergeCell ref="DU13:EI13"/>
    <mergeCell ref="EJ13:ER13"/>
    <mergeCell ref="ES13:FB13"/>
    <mergeCell ref="CA11:CI11"/>
    <mergeCell ref="CJ11:CR11"/>
    <mergeCell ref="CS11:DA11"/>
    <mergeCell ref="DB11:DJ11"/>
    <mergeCell ref="DK11:DT11"/>
    <mergeCell ref="BO13:BZ13"/>
    <mergeCell ref="CA13:CI13"/>
    <mergeCell ref="CJ13:CR13"/>
    <mergeCell ref="CS13:DA13"/>
    <mergeCell ref="DB13:DJ13"/>
    <mergeCell ref="DK13:DT13"/>
    <mergeCell ref="AV9:BC9"/>
    <mergeCell ref="BD9:BN9"/>
    <mergeCell ref="BO9:BZ9"/>
    <mergeCell ref="CA9:CI9"/>
    <mergeCell ref="CJ9:CR9"/>
    <mergeCell ref="CS9:DA9"/>
    <mergeCell ref="FC11:FK11"/>
    <mergeCell ref="B12:AU12"/>
    <mergeCell ref="AV12:BC12"/>
    <mergeCell ref="BD12:BN12"/>
    <mergeCell ref="BO12:BZ12"/>
    <mergeCell ref="CA12:CI12"/>
    <mergeCell ref="CJ12:CR12"/>
    <mergeCell ref="FC12:FK12"/>
    <mergeCell ref="CS12:DA12"/>
    <mergeCell ref="DB12:DJ12"/>
    <mergeCell ref="DK12:DT12"/>
    <mergeCell ref="DU12:EI12"/>
    <mergeCell ref="EJ12:ER12"/>
    <mergeCell ref="ES12:FB12"/>
    <mergeCell ref="B11:AU11"/>
    <mergeCell ref="AV11:BC11"/>
    <mergeCell ref="BD11:BN11"/>
    <mergeCell ref="BO11:BZ11"/>
    <mergeCell ref="B10:AU10"/>
    <mergeCell ref="AV10:BC10"/>
    <mergeCell ref="BD10:BN10"/>
    <mergeCell ref="BO10:BZ10"/>
    <mergeCell ref="CA10:CI10"/>
    <mergeCell ref="CJ10:CR10"/>
    <mergeCell ref="FC10:FK10"/>
    <mergeCell ref="CS10:DA10"/>
    <mergeCell ref="DB10:DJ10"/>
    <mergeCell ref="DK10:DT10"/>
    <mergeCell ref="DU10:EI10"/>
    <mergeCell ref="EJ10:ER10"/>
    <mergeCell ref="ES10:FB10"/>
    <mergeCell ref="DB9:DJ9"/>
    <mergeCell ref="DK9:DT9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8:FK8"/>
    <mergeCell ref="CS8:DA8"/>
    <mergeCell ref="DB8:DJ8"/>
    <mergeCell ref="DK8:DT8"/>
    <mergeCell ref="DU8:EI8"/>
    <mergeCell ref="EJ8:ER8"/>
    <mergeCell ref="ES8:FB8"/>
    <mergeCell ref="DU9:EI9"/>
    <mergeCell ref="EJ9:ER9"/>
    <mergeCell ref="ES9:FB9"/>
    <mergeCell ref="FC9:FK9"/>
    <mergeCell ref="B9:AU9"/>
    <mergeCell ref="ES4:FB4"/>
    <mergeCell ref="FC4:FK4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 </vt:lpstr>
      <vt:lpstr>стр.2 </vt:lpstr>
      <vt:lpstr>'стр.1 '!Область_печати</vt:lpstr>
      <vt:lpstr>'стр.2 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Павлова Надежда Александровна</cp:lastModifiedBy>
  <cp:lastPrinted>2017-04-03T10:24:37Z</cp:lastPrinted>
  <dcterms:created xsi:type="dcterms:W3CDTF">2011-01-11T10:25:48Z</dcterms:created>
  <dcterms:modified xsi:type="dcterms:W3CDTF">2019-03-15T08:30:42Z</dcterms:modified>
</cp:coreProperties>
</file>